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mc:AlternateContent xmlns:mc="http://schemas.openxmlformats.org/markup-compatibility/2006">
    <mc:Choice Requires="x15">
      <x15ac:absPath xmlns:x15ac="http://schemas.microsoft.com/office/spreadsheetml/2010/11/ac" url="https://calmhsa-my.sharepoint.com/personal/jonalyn_razon_calmhsa_org/Documents/Documents/"/>
    </mc:Choice>
  </mc:AlternateContent>
  <xr:revisionPtr revIDLastSave="0" documentId="8_{80B17904-3B5A-45C3-A081-4F5334C7AAD0}" xr6:coauthVersionLast="47" xr6:coauthVersionMax="47" xr10:uidLastSave="{00000000-0000-0000-0000-000000000000}"/>
  <bookViews>
    <workbookView xWindow="-96" yWindow="-96" windowWidth="23232" windowHeight="13872" xr2:uid="{00000000-000D-0000-FFFF-FFFF00000000}"/>
  </bookViews>
  <sheets>
    <sheet name="Settings" sheetId="1" r:id="rId1"/>
    <sheet name="Outpatient Hourly Rates 2425" sheetId="2" r:id="rId2"/>
    <sheet name="Outpatient Hourly Rates 2526" sheetId="3" r:id="rId3"/>
    <sheet name="Outpatient Hourly Rates 2627" sheetId="4" r:id="rId4"/>
    <sheet name="Rate Degrees" sheetId="5" state="hidden" r:id="rId5"/>
    <sheet name="Outpatient Rates 2425" sheetId="6" r:id="rId6"/>
    <sheet name="Outpatient Rates 2526" sheetId="7" r:id="rId7"/>
    <sheet name="Outpatient Rates 2627" sheetId="8" r:id="rId8"/>
    <sheet name="Outpatient Rates 2425_Commercia" sheetId="9" state="hidden" r:id="rId9"/>
    <sheet name="Outpatient Rates 2526_Commercia" sheetId="10" state="hidden" r:id="rId10"/>
    <sheet name="Outpatient Rates 2627_Commercia" sheetId="11" state="hidden" r:id="rId11"/>
    <sheet name="NTP Rates 2425" sheetId="12" r:id="rId12"/>
    <sheet name="NTP Rates 2526" sheetId="13" r:id="rId13"/>
    <sheet name="NTP Rates 2627" sheetId="14" r:id="rId14"/>
    <sheet name="Other Rates 2425" sheetId="15" r:id="rId15"/>
    <sheet name="Other Rates 2526" sheetId="16" r:id="rId16"/>
    <sheet name="Other Rates 2627" sheetId="17" r:id="rId17"/>
    <sheet name="BH Connect 2627" sheetId="18" r:id="rId18"/>
    <sheet name="Invoice Summary" sheetId="19" r:id="rId19"/>
  </sheets>
  <functionGroups builtInGroupCount="19"/>
  <definedNames>
    <definedName name="DegreeGroupNames">TableOutpatientHourlyRates2627[Group Name]</definedName>
    <definedName name="NtpServices">TableNTPRates2627[NTP Service]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6" i="11" l="1"/>
  <c r="AG6" i="11"/>
  <c r="AF6" i="11"/>
  <c r="AE6" i="11"/>
  <c r="AD6" i="11"/>
  <c r="AC6" i="11"/>
  <c r="AB6" i="11"/>
  <c r="AA6" i="11"/>
  <c r="Z6" i="11"/>
  <c r="Y6" i="11"/>
  <c r="X6" i="11"/>
  <c r="W6" i="11"/>
  <c r="V6" i="11"/>
  <c r="U6" i="11"/>
  <c r="T6" i="11"/>
  <c r="AH5" i="11"/>
  <c r="AG5" i="11"/>
  <c r="AF5" i="11"/>
  <c r="AE5" i="11"/>
  <c r="AD5" i="11"/>
  <c r="AC5" i="11"/>
  <c r="AB5" i="11"/>
  <c r="AA5" i="11"/>
  <c r="Z5" i="11"/>
  <c r="Y5" i="11"/>
  <c r="X5" i="11"/>
  <c r="W5" i="11"/>
  <c r="V5" i="11"/>
  <c r="U5" i="11"/>
  <c r="T5" i="11"/>
  <c r="AH4" i="11"/>
  <c r="AG4" i="11"/>
  <c r="AF4" i="11"/>
  <c r="AE4" i="11"/>
  <c r="AD4" i="11"/>
  <c r="AC4" i="11"/>
  <c r="AB4" i="11"/>
  <c r="AA4" i="11"/>
  <c r="Z4" i="11"/>
  <c r="Y4" i="11"/>
  <c r="X4" i="11"/>
  <c r="W4" i="11"/>
  <c r="V4" i="11"/>
  <c r="U4" i="11"/>
  <c r="T4" i="11"/>
  <c r="AH3" i="11"/>
  <c r="AG3" i="11"/>
  <c r="AF3" i="11"/>
  <c r="AE3" i="11"/>
  <c r="AD3" i="11"/>
  <c r="AC3" i="11"/>
  <c r="AB3" i="11"/>
  <c r="AA3" i="11"/>
  <c r="Z3" i="11"/>
  <c r="Y3" i="11"/>
  <c r="X3" i="11"/>
  <c r="W3" i="11"/>
  <c r="V3" i="11"/>
  <c r="U3" i="11"/>
  <c r="T3" i="11"/>
  <c r="AH2" i="11"/>
  <c r="AG2" i="11"/>
  <c r="AF2" i="11"/>
  <c r="AE2" i="11"/>
  <c r="AD2" i="11"/>
  <c r="AC2" i="11"/>
  <c r="AB2" i="11"/>
  <c r="AA2" i="11"/>
  <c r="Z2" i="11"/>
  <c r="Y2" i="11"/>
  <c r="X2" i="11"/>
  <c r="W2" i="11"/>
  <c r="V2" i="11"/>
  <c r="U2" i="11"/>
  <c r="T2" i="11"/>
  <c r="AH6" i="10"/>
  <c r="AG6" i="10"/>
  <c r="AF6" i="10"/>
  <c r="AE6" i="10"/>
  <c r="AD6" i="10"/>
  <c r="AC6" i="10"/>
  <c r="AB6" i="10"/>
  <c r="AA6" i="10"/>
  <c r="Z6" i="10"/>
  <c r="Y6" i="10"/>
  <c r="X6" i="10"/>
  <c r="W6" i="10"/>
  <c r="V6" i="10"/>
  <c r="U6" i="10"/>
  <c r="T6" i="10"/>
  <c r="AH5" i="10"/>
  <c r="AG5" i="10"/>
  <c r="AF5" i="10"/>
  <c r="AE5" i="10"/>
  <c r="AD5" i="10"/>
  <c r="AC5" i="10"/>
  <c r="AB5" i="10"/>
  <c r="AA5" i="10"/>
  <c r="Z5" i="10"/>
  <c r="Y5" i="10"/>
  <c r="X5" i="10"/>
  <c r="W5" i="10"/>
  <c r="V5" i="10"/>
  <c r="U5" i="10"/>
  <c r="T5" i="10"/>
  <c r="AH4" i="10"/>
  <c r="AG4" i="10"/>
  <c r="AF4" i="10"/>
  <c r="AE4" i="10"/>
  <c r="AD4" i="10"/>
  <c r="AC4" i="10"/>
  <c r="AB4" i="10"/>
  <c r="AA4" i="10"/>
  <c r="Z4" i="10"/>
  <c r="Y4" i="10"/>
  <c r="X4" i="10"/>
  <c r="W4" i="10"/>
  <c r="V4" i="10"/>
  <c r="U4" i="10"/>
  <c r="T4" i="10"/>
  <c r="AH3" i="10"/>
  <c r="AG3" i="10"/>
  <c r="AF3" i="10"/>
  <c r="AE3" i="10"/>
  <c r="AD3" i="10"/>
  <c r="AC3" i="10"/>
  <c r="AB3" i="10"/>
  <c r="AA3" i="10"/>
  <c r="Z3" i="10"/>
  <c r="Y3" i="10"/>
  <c r="X3" i="10"/>
  <c r="W3" i="10"/>
  <c r="V3" i="10"/>
  <c r="U3" i="10"/>
  <c r="T3" i="10"/>
  <c r="AH2" i="10"/>
  <c r="AG2" i="10"/>
  <c r="AF2" i="10"/>
  <c r="AE2" i="10"/>
  <c r="AD2" i="10"/>
  <c r="AC2" i="10"/>
  <c r="AB2" i="10"/>
  <c r="AA2" i="10"/>
  <c r="Z2" i="10"/>
  <c r="Y2" i="10"/>
  <c r="X2" i="10"/>
  <c r="W2" i="10"/>
  <c r="V2" i="10"/>
  <c r="U2" i="10"/>
  <c r="T2" i="10"/>
  <c r="AH6" i="9"/>
  <c r="AG6" i="9"/>
  <c r="AF6" i="9"/>
  <c r="AE6" i="9"/>
  <c r="AD6" i="9"/>
  <c r="AC6" i="9"/>
  <c r="AB6" i="9"/>
  <c r="AA6" i="9"/>
  <c r="Z6" i="9"/>
  <c r="Y6" i="9"/>
  <c r="X6" i="9"/>
  <c r="W6" i="9"/>
  <c r="V6" i="9"/>
  <c r="U6" i="9"/>
  <c r="T6" i="9"/>
  <c r="AH5" i="9"/>
  <c r="AG5" i="9"/>
  <c r="AF5" i="9"/>
  <c r="AE5" i="9"/>
  <c r="AD5" i="9"/>
  <c r="AC5" i="9"/>
  <c r="AB5" i="9"/>
  <c r="AA5" i="9"/>
  <c r="Z5" i="9"/>
  <c r="Y5" i="9"/>
  <c r="X5" i="9"/>
  <c r="W5" i="9"/>
  <c r="V5" i="9"/>
  <c r="U5" i="9"/>
  <c r="T5" i="9"/>
  <c r="AH4" i="9"/>
  <c r="AG4" i="9"/>
  <c r="AF4" i="9"/>
  <c r="AE4" i="9"/>
  <c r="AD4" i="9"/>
  <c r="AC4" i="9"/>
  <c r="AB4" i="9"/>
  <c r="AA4" i="9"/>
  <c r="Z4" i="9"/>
  <c r="Y4" i="9"/>
  <c r="X4" i="9"/>
  <c r="W4" i="9"/>
  <c r="V4" i="9"/>
  <c r="U4" i="9"/>
  <c r="T4" i="9"/>
  <c r="AH3" i="9"/>
  <c r="AG3" i="9"/>
  <c r="AF3" i="9"/>
  <c r="AE3" i="9"/>
  <c r="AD3" i="9"/>
  <c r="AC3" i="9"/>
  <c r="AB3" i="9"/>
  <c r="AA3" i="9"/>
  <c r="Z3" i="9"/>
  <c r="Y3" i="9"/>
  <c r="X3" i="9"/>
  <c r="W3" i="9"/>
  <c r="V3" i="9"/>
  <c r="U3" i="9"/>
  <c r="T3" i="9"/>
  <c r="AH2" i="9"/>
  <c r="AG2" i="9"/>
  <c r="AF2" i="9"/>
  <c r="AE2" i="9"/>
  <c r="AD2" i="9"/>
  <c r="AC2" i="9"/>
  <c r="AB2" i="9"/>
  <c r="AA2" i="9"/>
  <c r="Z2" i="9"/>
  <c r="Y2" i="9"/>
  <c r="X2" i="9"/>
  <c r="W2" i="9"/>
  <c r="V2" i="9"/>
  <c r="U2" i="9"/>
  <c r="T2" i="9"/>
  <c r="AH68" i="8"/>
  <c r="AG68" i="8"/>
  <c r="AF68" i="8"/>
  <c r="AE68" i="8"/>
  <c r="AD68" i="8"/>
  <c r="AC68" i="8"/>
  <c r="AB68" i="8"/>
  <c r="AA68" i="8"/>
  <c r="Z68" i="8"/>
  <c r="Y68" i="8"/>
  <c r="X68" i="8"/>
  <c r="W68" i="8"/>
  <c r="V68" i="8"/>
  <c r="U68" i="8"/>
  <c r="T68" i="8"/>
  <c r="AH67" i="8"/>
  <c r="AG67" i="8"/>
  <c r="AF67" i="8"/>
  <c r="AE67" i="8"/>
  <c r="AD67" i="8"/>
  <c r="AC67" i="8"/>
  <c r="AB67" i="8"/>
  <c r="AA67" i="8"/>
  <c r="Z67" i="8"/>
  <c r="Y67" i="8"/>
  <c r="X67" i="8"/>
  <c r="W67" i="8"/>
  <c r="V67" i="8"/>
  <c r="U67" i="8"/>
  <c r="T67" i="8"/>
  <c r="AH66" i="8"/>
  <c r="AG66" i="8"/>
  <c r="AF66" i="8"/>
  <c r="AE66" i="8"/>
  <c r="AD66" i="8"/>
  <c r="AC66" i="8"/>
  <c r="AB66" i="8"/>
  <c r="AA66" i="8"/>
  <c r="Z66" i="8"/>
  <c r="Y66" i="8"/>
  <c r="X66" i="8"/>
  <c r="W66" i="8"/>
  <c r="V66" i="8"/>
  <c r="U66" i="8"/>
  <c r="T66" i="8"/>
  <c r="AH65" i="8"/>
  <c r="AG65" i="8"/>
  <c r="AF65" i="8"/>
  <c r="AE65" i="8"/>
  <c r="AD65" i="8"/>
  <c r="AC65" i="8"/>
  <c r="AB65" i="8"/>
  <c r="AA65" i="8"/>
  <c r="Z65" i="8"/>
  <c r="Y65" i="8"/>
  <c r="X65" i="8"/>
  <c r="W65" i="8"/>
  <c r="V65" i="8"/>
  <c r="U65" i="8"/>
  <c r="T65" i="8"/>
  <c r="AH64" i="8"/>
  <c r="AG64" i="8"/>
  <c r="AF64" i="8"/>
  <c r="AE64" i="8"/>
  <c r="AD64" i="8"/>
  <c r="AC64" i="8"/>
  <c r="AB64" i="8"/>
  <c r="AA64" i="8"/>
  <c r="Z64" i="8"/>
  <c r="Y64" i="8"/>
  <c r="X64" i="8"/>
  <c r="W64" i="8"/>
  <c r="V64" i="8"/>
  <c r="U64" i="8"/>
  <c r="T64" i="8"/>
  <c r="AH63" i="8"/>
  <c r="AG63" i="8"/>
  <c r="AF63" i="8"/>
  <c r="AE63" i="8"/>
  <c r="AD63" i="8"/>
  <c r="AC63" i="8"/>
  <c r="AB63" i="8"/>
  <c r="AA63" i="8"/>
  <c r="Z63" i="8"/>
  <c r="Y63" i="8"/>
  <c r="X63" i="8"/>
  <c r="W63" i="8"/>
  <c r="V63" i="8"/>
  <c r="U63" i="8"/>
  <c r="T63" i="8"/>
  <c r="AH62" i="8"/>
  <c r="AG62" i="8"/>
  <c r="AF62" i="8"/>
  <c r="AE62" i="8"/>
  <c r="AD62" i="8"/>
  <c r="AC62" i="8"/>
  <c r="AB62" i="8"/>
  <c r="AA62" i="8"/>
  <c r="Z62" i="8"/>
  <c r="Y62" i="8"/>
  <c r="X62" i="8"/>
  <c r="W62" i="8"/>
  <c r="V62" i="8"/>
  <c r="U62" i="8"/>
  <c r="T62" i="8"/>
  <c r="AH61" i="8"/>
  <c r="AG61" i="8"/>
  <c r="AF61" i="8"/>
  <c r="AE61" i="8"/>
  <c r="AD61" i="8"/>
  <c r="AC61" i="8"/>
  <c r="AB61" i="8"/>
  <c r="AA61" i="8"/>
  <c r="Z61" i="8"/>
  <c r="Y61" i="8"/>
  <c r="X61" i="8"/>
  <c r="W61" i="8"/>
  <c r="V61" i="8"/>
  <c r="U61" i="8"/>
  <c r="T61" i="8"/>
  <c r="AH60" i="8"/>
  <c r="AG60" i="8"/>
  <c r="AF60" i="8"/>
  <c r="AE60" i="8"/>
  <c r="AD60" i="8"/>
  <c r="AC60" i="8"/>
  <c r="AB60" i="8"/>
  <c r="AA60" i="8"/>
  <c r="Z60" i="8"/>
  <c r="Y60" i="8"/>
  <c r="X60" i="8"/>
  <c r="W60" i="8"/>
  <c r="V60" i="8"/>
  <c r="U60" i="8"/>
  <c r="T60" i="8"/>
  <c r="AH59" i="8"/>
  <c r="AG59" i="8"/>
  <c r="AF59" i="8"/>
  <c r="AE59" i="8"/>
  <c r="AD59" i="8"/>
  <c r="AC59" i="8"/>
  <c r="AB59" i="8"/>
  <c r="AA59" i="8"/>
  <c r="Z59" i="8"/>
  <c r="Y59" i="8"/>
  <c r="X59" i="8"/>
  <c r="W59" i="8"/>
  <c r="V59" i="8"/>
  <c r="U59" i="8"/>
  <c r="T59" i="8"/>
  <c r="AH58" i="8"/>
  <c r="AG58" i="8"/>
  <c r="AF58" i="8"/>
  <c r="AE58" i="8"/>
  <c r="AD58" i="8"/>
  <c r="AC58" i="8"/>
  <c r="AB58" i="8"/>
  <c r="AA58" i="8"/>
  <c r="Z58" i="8"/>
  <c r="Y58" i="8"/>
  <c r="X58" i="8"/>
  <c r="W58" i="8"/>
  <c r="V58" i="8"/>
  <c r="U58" i="8"/>
  <c r="T58" i="8"/>
  <c r="AH57" i="8"/>
  <c r="AG57" i="8"/>
  <c r="AF57" i="8"/>
  <c r="AE57" i="8"/>
  <c r="AD57" i="8"/>
  <c r="AC57" i="8"/>
  <c r="AB57" i="8"/>
  <c r="AA57" i="8"/>
  <c r="Z57" i="8"/>
  <c r="Y57" i="8"/>
  <c r="X57" i="8"/>
  <c r="W57" i="8"/>
  <c r="V57" i="8"/>
  <c r="U57" i="8"/>
  <c r="T57" i="8"/>
  <c r="AH56" i="8"/>
  <c r="AG56" i="8"/>
  <c r="AF56" i="8"/>
  <c r="AE56" i="8"/>
  <c r="AD56" i="8"/>
  <c r="AC56" i="8"/>
  <c r="AB56" i="8"/>
  <c r="AA56" i="8"/>
  <c r="Z56" i="8"/>
  <c r="Y56" i="8"/>
  <c r="X56" i="8"/>
  <c r="W56" i="8"/>
  <c r="V56" i="8"/>
  <c r="U56" i="8"/>
  <c r="T56" i="8"/>
  <c r="AH55" i="8"/>
  <c r="AG55" i="8"/>
  <c r="AF55" i="8"/>
  <c r="AE55" i="8"/>
  <c r="AD55" i="8"/>
  <c r="AC55" i="8"/>
  <c r="AB55" i="8"/>
  <c r="AA55" i="8"/>
  <c r="Z55" i="8"/>
  <c r="Y55" i="8"/>
  <c r="X55" i="8"/>
  <c r="W55" i="8"/>
  <c r="V55" i="8"/>
  <c r="U55" i="8"/>
  <c r="T55" i="8"/>
  <c r="AH54" i="8"/>
  <c r="AG54" i="8"/>
  <c r="AF54" i="8"/>
  <c r="AE54" i="8"/>
  <c r="AD54" i="8"/>
  <c r="AC54" i="8"/>
  <c r="AB54" i="8"/>
  <c r="AA54" i="8"/>
  <c r="Z54" i="8"/>
  <c r="Y54" i="8"/>
  <c r="X54" i="8"/>
  <c r="W54" i="8"/>
  <c r="V54" i="8"/>
  <c r="U54" i="8"/>
  <c r="T54" i="8"/>
  <c r="AH53" i="8"/>
  <c r="AG53" i="8"/>
  <c r="AF53" i="8"/>
  <c r="AE53" i="8"/>
  <c r="AD53" i="8"/>
  <c r="AC53" i="8"/>
  <c r="AB53" i="8"/>
  <c r="AA53" i="8"/>
  <c r="Z53" i="8"/>
  <c r="Y53" i="8"/>
  <c r="X53" i="8"/>
  <c r="W53" i="8"/>
  <c r="V53" i="8"/>
  <c r="U53" i="8"/>
  <c r="T53" i="8"/>
  <c r="AH52" i="8"/>
  <c r="AG52" i="8"/>
  <c r="AF52" i="8"/>
  <c r="AE52" i="8"/>
  <c r="AD52" i="8"/>
  <c r="AC52" i="8"/>
  <c r="AB52" i="8"/>
  <c r="AA52" i="8"/>
  <c r="Z52" i="8"/>
  <c r="Y52" i="8"/>
  <c r="X52" i="8"/>
  <c r="W52" i="8"/>
  <c r="V52" i="8"/>
  <c r="U52" i="8"/>
  <c r="T52" i="8"/>
  <c r="AH51" i="8"/>
  <c r="AG51" i="8"/>
  <c r="AF51" i="8"/>
  <c r="AE51" i="8"/>
  <c r="AD51" i="8"/>
  <c r="AC51" i="8"/>
  <c r="AB51" i="8"/>
  <c r="AA51" i="8"/>
  <c r="Z51" i="8"/>
  <c r="Y51" i="8"/>
  <c r="X51" i="8"/>
  <c r="W51" i="8"/>
  <c r="V51" i="8"/>
  <c r="U51" i="8"/>
  <c r="T51" i="8"/>
  <c r="AH50" i="8"/>
  <c r="AG50" i="8"/>
  <c r="AF50" i="8"/>
  <c r="AE50" i="8"/>
  <c r="AD50" i="8"/>
  <c r="AC50" i="8"/>
  <c r="AB50" i="8"/>
  <c r="AA50" i="8"/>
  <c r="Z50" i="8"/>
  <c r="Y50" i="8"/>
  <c r="X50" i="8"/>
  <c r="W50" i="8"/>
  <c r="V50" i="8"/>
  <c r="U50" i="8"/>
  <c r="T50" i="8"/>
  <c r="AH49" i="8"/>
  <c r="AG49" i="8"/>
  <c r="AF49" i="8"/>
  <c r="AE49" i="8"/>
  <c r="AD49" i="8"/>
  <c r="AC49" i="8"/>
  <c r="AB49" i="8"/>
  <c r="AA49" i="8"/>
  <c r="Z49" i="8"/>
  <c r="Y49" i="8"/>
  <c r="X49" i="8"/>
  <c r="W49" i="8"/>
  <c r="V49" i="8"/>
  <c r="U49" i="8"/>
  <c r="T49" i="8"/>
  <c r="AH48" i="8"/>
  <c r="AG48" i="8"/>
  <c r="AF48" i="8"/>
  <c r="AE48" i="8"/>
  <c r="AD48" i="8"/>
  <c r="AC48" i="8"/>
  <c r="AB48" i="8"/>
  <c r="AA48" i="8"/>
  <c r="Z48" i="8"/>
  <c r="Y48" i="8"/>
  <c r="X48" i="8"/>
  <c r="W48" i="8"/>
  <c r="V48" i="8"/>
  <c r="U48" i="8"/>
  <c r="T48" i="8"/>
  <c r="AH47" i="8"/>
  <c r="AG47" i="8"/>
  <c r="AF47" i="8"/>
  <c r="AE47" i="8"/>
  <c r="AD47" i="8"/>
  <c r="AC47" i="8"/>
  <c r="AB47" i="8"/>
  <c r="AA47" i="8"/>
  <c r="Z47" i="8"/>
  <c r="Y47" i="8"/>
  <c r="X47" i="8"/>
  <c r="W47" i="8"/>
  <c r="V47" i="8"/>
  <c r="U47" i="8"/>
  <c r="T47" i="8"/>
  <c r="AH46" i="8"/>
  <c r="AG46" i="8"/>
  <c r="AF46" i="8"/>
  <c r="AE46" i="8"/>
  <c r="AD46" i="8"/>
  <c r="AC46" i="8"/>
  <c r="AB46" i="8"/>
  <c r="AA46" i="8"/>
  <c r="Z46" i="8"/>
  <c r="Y46" i="8"/>
  <c r="X46" i="8"/>
  <c r="W46" i="8"/>
  <c r="V46" i="8"/>
  <c r="U46" i="8"/>
  <c r="T46" i="8"/>
  <c r="AH45" i="8"/>
  <c r="AG45" i="8"/>
  <c r="AF45" i="8"/>
  <c r="AE45" i="8"/>
  <c r="AD45" i="8"/>
  <c r="AC45" i="8"/>
  <c r="AB45" i="8"/>
  <c r="AA45" i="8"/>
  <c r="Z45" i="8"/>
  <c r="Y45" i="8"/>
  <c r="X45" i="8"/>
  <c r="W45" i="8"/>
  <c r="V45" i="8"/>
  <c r="U45" i="8"/>
  <c r="T45" i="8"/>
  <c r="AH44" i="8"/>
  <c r="AG44" i="8"/>
  <c r="AF44" i="8"/>
  <c r="AE44" i="8"/>
  <c r="AD44" i="8"/>
  <c r="AC44" i="8"/>
  <c r="AB44" i="8"/>
  <c r="AA44" i="8"/>
  <c r="Z44" i="8"/>
  <c r="Y44" i="8"/>
  <c r="X44" i="8"/>
  <c r="W44" i="8"/>
  <c r="V44" i="8"/>
  <c r="U44" i="8"/>
  <c r="T44" i="8"/>
  <c r="AH43" i="8"/>
  <c r="AG43" i="8"/>
  <c r="AF43" i="8"/>
  <c r="AE43" i="8"/>
  <c r="AD43" i="8"/>
  <c r="AC43" i="8"/>
  <c r="AB43" i="8"/>
  <c r="AA43" i="8"/>
  <c r="Z43" i="8"/>
  <c r="Y43" i="8"/>
  <c r="X43" i="8"/>
  <c r="W43" i="8"/>
  <c r="V43" i="8"/>
  <c r="U43" i="8"/>
  <c r="T43" i="8"/>
  <c r="AH42" i="8"/>
  <c r="AG42" i="8"/>
  <c r="AF42" i="8"/>
  <c r="AE42" i="8"/>
  <c r="AD42" i="8"/>
  <c r="AC42" i="8"/>
  <c r="AB42" i="8"/>
  <c r="AA42" i="8"/>
  <c r="Z42" i="8"/>
  <c r="Y42" i="8"/>
  <c r="X42" i="8"/>
  <c r="W42" i="8"/>
  <c r="V42" i="8"/>
  <c r="U42" i="8"/>
  <c r="T42" i="8"/>
  <c r="AH41" i="8"/>
  <c r="AG41" i="8"/>
  <c r="AF41" i="8"/>
  <c r="AE41" i="8"/>
  <c r="AD41" i="8"/>
  <c r="AC41" i="8"/>
  <c r="AB41" i="8"/>
  <c r="AA41" i="8"/>
  <c r="Z41" i="8"/>
  <c r="Y41" i="8"/>
  <c r="X41" i="8"/>
  <c r="W41" i="8"/>
  <c r="V41" i="8"/>
  <c r="U41" i="8"/>
  <c r="T41" i="8"/>
  <c r="AH40" i="8"/>
  <c r="AG40" i="8"/>
  <c r="AF40" i="8"/>
  <c r="AE40" i="8"/>
  <c r="AD40" i="8"/>
  <c r="AC40" i="8"/>
  <c r="AB40" i="8"/>
  <c r="AA40" i="8"/>
  <c r="Z40" i="8"/>
  <c r="Y40" i="8"/>
  <c r="X40" i="8"/>
  <c r="W40" i="8"/>
  <c r="V40" i="8"/>
  <c r="U40" i="8"/>
  <c r="T40" i="8"/>
  <c r="AH39" i="8"/>
  <c r="AG39" i="8"/>
  <c r="AF39" i="8"/>
  <c r="AE39" i="8"/>
  <c r="AD39" i="8"/>
  <c r="AC39" i="8"/>
  <c r="AB39" i="8"/>
  <c r="AA39" i="8"/>
  <c r="Z39" i="8"/>
  <c r="Y39" i="8"/>
  <c r="X39" i="8"/>
  <c r="W39" i="8"/>
  <c r="V39" i="8"/>
  <c r="U39" i="8"/>
  <c r="T39" i="8"/>
  <c r="AH38" i="8"/>
  <c r="AG38" i="8"/>
  <c r="AF38" i="8"/>
  <c r="AE38" i="8"/>
  <c r="AD38" i="8"/>
  <c r="AC38" i="8"/>
  <c r="AB38" i="8"/>
  <c r="AA38" i="8"/>
  <c r="Z38" i="8"/>
  <c r="Y38" i="8"/>
  <c r="X38" i="8"/>
  <c r="W38" i="8"/>
  <c r="V38" i="8"/>
  <c r="U38" i="8"/>
  <c r="T38" i="8"/>
  <c r="AH37" i="8"/>
  <c r="AG37" i="8"/>
  <c r="AF37" i="8"/>
  <c r="AE37" i="8"/>
  <c r="AD37" i="8"/>
  <c r="AC37" i="8"/>
  <c r="AB37" i="8"/>
  <c r="AA37" i="8"/>
  <c r="Z37" i="8"/>
  <c r="Y37" i="8"/>
  <c r="X37" i="8"/>
  <c r="W37" i="8"/>
  <c r="V37" i="8"/>
  <c r="U37" i="8"/>
  <c r="T37" i="8"/>
  <c r="AH36" i="8"/>
  <c r="AG36" i="8"/>
  <c r="AF36" i="8"/>
  <c r="AE36" i="8"/>
  <c r="AD36" i="8"/>
  <c r="AC36" i="8"/>
  <c r="AB36" i="8"/>
  <c r="AA36" i="8"/>
  <c r="Z36" i="8"/>
  <c r="Y36" i="8"/>
  <c r="X36" i="8"/>
  <c r="W36" i="8"/>
  <c r="V36" i="8"/>
  <c r="U36" i="8"/>
  <c r="T36" i="8"/>
  <c r="AH35" i="8"/>
  <c r="AG35" i="8"/>
  <c r="AF35" i="8"/>
  <c r="AE35" i="8"/>
  <c r="AD35" i="8"/>
  <c r="AC35" i="8"/>
  <c r="AB35" i="8"/>
  <c r="AA35" i="8"/>
  <c r="Z35" i="8"/>
  <c r="Y35" i="8"/>
  <c r="X35" i="8"/>
  <c r="W35" i="8"/>
  <c r="V35" i="8"/>
  <c r="U35" i="8"/>
  <c r="T35" i="8"/>
  <c r="AH34" i="8"/>
  <c r="AG34" i="8"/>
  <c r="AF34" i="8"/>
  <c r="AE34" i="8"/>
  <c r="AD34" i="8"/>
  <c r="AC34" i="8"/>
  <c r="AB34" i="8"/>
  <c r="AA34" i="8"/>
  <c r="Z34" i="8"/>
  <c r="Y34" i="8"/>
  <c r="X34" i="8"/>
  <c r="W34" i="8"/>
  <c r="V34" i="8"/>
  <c r="U34" i="8"/>
  <c r="T34" i="8"/>
  <c r="AH33" i="8"/>
  <c r="AG33" i="8"/>
  <c r="AF33" i="8"/>
  <c r="AE33" i="8"/>
  <c r="AD33" i="8"/>
  <c r="AC33" i="8"/>
  <c r="AB33" i="8"/>
  <c r="AA33" i="8"/>
  <c r="Z33" i="8"/>
  <c r="Y33" i="8"/>
  <c r="X33" i="8"/>
  <c r="W33" i="8"/>
  <c r="V33" i="8"/>
  <c r="U33" i="8"/>
  <c r="T33" i="8"/>
  <c r="AH32" i="8"/>
  <c r="AG32" i="8"/>
  <c r="AF32" i="8"/>
  <c r="AE32" i="8"/>
  <c r="AD32" i="8"/>
  <c r="AC32" i="8"/>
  <c r="AB32" i="8"/>
  <c r="AA32" i="8"/>
  <c r="Z32" i="8"/>
  <c r="Y32" i="8"/>
  <c r="X32" i="8"/>
  <c r="W32" i="8"/>
  <c r="V32" i="8"/>
  <c r="U32" i="8"/>
  <c r="T32" i="8"/>
  <c r="AH31" i="8"/>
  <c r="AG31" i="8"/>
  <c r="AF31" i="8"/>
  <c r="AE31" i="8"/>
  <c r="AD31" i="8"/>
  <c r="AC31" i="8"/>
  <c r="AB31" i="8"/>
  <c r="AA31" i="8"/>
  <c r="Z31" i="8"/>
  <c r="Y31" i="8"/>
  <c r="X31" i="8"/>
  <c r="W31" i="8"/>
  <c r="V31" i="8"/>
  <c r="U31" i="8"/>
  <c r="T31" i="8"/>
  <c r="AH30" i="8"/>
  <c r="AG30" i="8"/>
  <c r="AF30" i="8"/>
  <c r="AE30" i="8"/>
  <c r="AD30" i="8"/>
  <c r="AC30" i="8"/>
  <c r="AB30" i="8"/>
  <c r="AA30" i="8"/>
  <c r="Z30" i="8"/>
  <c r="Y30" i="8"/>
  <c r="X30" i="8"/>
  <c r="W30" i="8"/>
  <c r="V30" i="8"/>
  <c r="U30" i="8"/>
  <c r="T30" i="8"/>
  <c r="AH29" i="8"/>
  <c r="AG29" i="8"/>
  <c r="AF29" i="8"/>
  <c r="AE29" i="8"/>
  <c r="AD29" i="8"/>
  <c r="AC29" i="8"/>
  <c r="AB29" i="8"/>
  <c r="AA29" i="8"/>
  <c r="Z29" i="8"/>
  <c r="Y29" i="8"/>
  <c r="X29" i="8"/>
  <c r="W29" i="8"/>
  <c r="V29" i="8"/>
  <c r="U29" i="8"/>
  <c r="T29" i="8"/>
  <c r="AH28" i="8"/>
  <c r="AG28" i="8"/>
  <c r="AF28" i="8"/>
  <c r="AE28" i="8"/>
  <c r="AD28" i="8"/>
  <c r="AC28" i="8"/>
  <c r="AB28" i="8"/>
  <c r="AA28" i="8"/>
  <c r="Z28" i="8"/>
  <c r="Y28" i="8"/>
  <c r="X28" i="8"/>
  <c r="W28" i="8"/>
  <c r="V28" i="8"/>
  <c r="U28" i="8"/>
  <c r="T28" i="8"/>
  <c r="AH27" i="8"/>
  <c r="AG27" i="8"/>
  <c r="AF27" i="8"/>
  <c r="AE27" i="8"/>
  <c r="AD27" i="8"/>
  <c r="AC27" i="8"/>
  <c r="AB27" i="8"/>
  <c r="AA27" i="8"/>
  <c r="Z27" i="8"/>
  <c r="Y27" i="8"/>
  <c r="X27" i="8"/>
  <c r="W27" i="8"/>
  <c r="V27" i="8"/>
  <c r="U27" i="8"/>
  <c r="T27" i="8"/>
  <c r="AH26" i="8"/>
  <c r="AG26" i="8"/>
  <c r="AF26" i="8"/>
  <c r="AE26" i="8"/>
  <c r="AD26" i="8"/>
  <c r="AC26" i="8"/>
  <c r="AB26" i="8"/>
  <c r="AA26" i="8"/>
  <c r="Z26" i="8"/>
  <c r="Y26" i="8"/>
  <c r="X26" i="8"/>
  <c r="W26" i="8"/>
  <c r="V26" i="8"/>
  <c r="U26" i="8"/>
  <c r="T26" i="8"/>
  <c r="AH25" i="8"/>
  <c r="AG25" i="8"/>
  <c r="AF25" i="8"/>
  <c r="AE25" i="8"/>
  <c r="AD25" i="8"/>
  <c r="AC25" i="8"/>
  <c r="AB25" i="8"/>
  <c r="AA25" i="8"/>
  <c r="Z25" i="8"/>
  <c r="Y25" i="8"/>
  <c r="X25" i="8"/>
  <c r="W25" i="8"/>
  <c r="V25" i="8"/>
  <c r="U25" i="8"/>
  <c r="T25" i="8"/>
  <c r="AH24" i="8"/>
  <c r="AG24" i="8"/>
  <c r="AF24" i="8"/>
  <c r="AE24" i="8"/>
  <c r="AD24" i="8"/>
  <c r="AC24" i="8"/>
  <c r="AB24" i="8"/>
  <c r="AA24" i="8"/>
  <c r="Z24" i="8"/>
  <c r="Y24" i="8"/>
  <c r="X24" i="8"/>
  <c r="W24" i="8"/>
  <c r="V24" i="8"/>
  <c r="U24" i="8"/>
  <c r="T24" i="8"/>
  <c r="AH23" i="8"/>
  <c r="AG23" i="8"/>
  <c r="AF23" i="8"/>
  <c r="AE23" i="8"/>
  <c r="AD23" i="8"/>
  <c r="AC23" i="8"/>
  <c r="AB23" i="8"/>
  <c r="AA23" i="8"/>
  <c r="Z23" i="8"/>
  <c r="Y23" i="8"/>
  <c r="X23" i="8"/>
  <c r="W23" i="8"/>
  <c r="V23" i="8"/>
  <c r="U23" i="8"/>
  <c r="T23" i="8"/>
  <c r="AH22" i="8"/>
  <c r="AG22" i="8"/>
  <c r="AF22" i="8"/>
  <c r="AE22" i="8"/>
  <c r="AD22" i="8"/>
  <c r="AC22" i="8"/>
  <c r="AB22" i="8"/>
  <c r="AA22" i="8"/>
  <c r="Z22" i="8"/>
  <c r="Y22" i="8"/>
  <c r="X22" i="8"/>
  <c r="W22" i="8"/>
  <c r="V22" i="8"/>
  <c r="U22" i="8"/>
  <c r="T22" i="8"/>
  <c r="AH21" i="8"/>
  <c r="AG21" i="8"/>
  <c r="AF21" i="8"/>
  <c r="AE21" i="8"/>
  <c r="AD21" i="8"/>
  <c r="AC21" i="8"/>
  <c r="AB21" i="8"/>
  <c r="AA21" i="8"/>
  <c r="Z21" i="8"/>
  <c r="Y21" i="8"/>
  <c r="X21" i="8"/>
  <c r="W21" i="8"/>
  <c r="V21" i="8"/>
  <c r="U21" i="8"/>
  <c r="T21" i="8"/>
  <c r="AH20" i="8"/>
  <c r="AG20" i="8"/>
  <c r="AF20" i="8"/>
  <c r="AE20" i="8"/>
  <c r="AD20" i="8"/>
  <c r="AC20" i="8"/>
  <c r="AB20" i="8"/>
  <c r="AA20" i="8"/>
  <c r="Z20" i="8"/>
  <c r="Y20" i="8"/>
  <c r="X20" i="8"/>
  <c r="W20" i="8"/>
  <c r="V20" i="8"/>
  <c r="U20" i="8"/>
  <c r="T20" i="8"/>
  <c r="AH19" i="8"/>
  <c r="AG19" i="8"/>
  <c r="AF19" i="8"/>
  <c r="AE19" i="8"/>
  <c r="AD19" i="8"/>
  <c r="AC19" i="8"/>
  <c r="AB19" i="8"/>
  <c r="AA19" i="8"/>
  <c r="Z19" i="8"/>
  <c r="Y19" i="8"/>
  <c r="X19" i="8"/>
  <c r="W19" i="8"/>
  <c r="V19" i="8"/>
  <c r="U19" i="8"/>
  <c r="T19" i="8"/>
  <c r="AH18" i="8"/>
  <c r="AG18" i="8"/>
  <c r="AF18" i="8"/>
  <c r="AE18" i="8"/>
  <c r="AD18" i="8"/>
  <c r="AC18" i="8"/>
  <c r="AB18" i="8"/>
  <c r="AA18" i="8"/>
  <c r="Z18" i="8"/>
  <c r="Y18" i="8"/>
  <c r="X18" i="8"/>
  <c r="W18" i="8"/>
  <c r="V18" i="8"/>
  <c r="U18" i="8"/>
  <c r="T18" i="8"/>
  <c r="AH17" i="8"/>
  <c r="AG17" i="8"/>
  <c r="AF17" i="8"/>
  <c r="AE17" i="8"/>
  <c r="AD17" i="8"/>
  <c r="AC17" i="8"/>
  <c r="AB17" i="8"/>
  <c r="AA17" i="8"/>
  <c r="Z17" i="8"/>
  <c r="Y17" i="8"/>
  <c r="X17" i="8"/>
  <c r="W17" i="8"/>
  <c r="V17" i="8"/>
  <c r="U17" i="8"/>
  <c r="T17" i="8"/>
  <c r="AH16" i="8"/>
  <c r="AG16" i="8"/>
  <c r="AF16" i="8"/>
  <c r="AE16" i="8"/>
  <c r="AD16" i="8"/>
  <c r="AC16" i="8"/>
  <c r="AB16" i="8"/>
  <c r="AA16" i="8"/>
  <c r="Z16" i="8"/>
  <c r="Y16" i="8"/>
  <c r="X16" i="8"/>
  <c r="W16" i="8"/>
  <c r="V16" i="8"/>
  <c r="U16" i="8"/>
  <c r="T16" i="8"/>
  <c r="AH15" i="8"/>
  <c r="AG15" i="8"/>
  <c r="AF15" i="8"/>
  <c r="AE15" i="8"/>
  <c r="AD15" i="8"/>
  <c r="AC15" i="8"/>
  <c r="AB15" i="8"/>
  <c r="AA15" i="8"/>
  <c r="Z15" i="8"/>
  <c r="Y15" i="8"/>
  <c r="X15" i="8"/>
  <c r="W15" i="8"/>
  <c r="V15" i="8"/>
  <c r="U15" i="8"/>
  <c r="T15" i="8"/>
  <c r="AH14" i="8"/>
  <c r="AG14" i="8"/>
  <c r="AF14" i="8"/>
  <c r="AE14" i="8"/>
  <c r="AD14" i="8"/>
  <c r="AC14" i="8"/>
  <c r="AB14" i="8"/>
  <c r="AA14" i="8"/>
  <c r="Z14" i="8"/>
  <c r="Y14" i="8"/>
  <c r="X14" i="8"/>
  <c r="W14" i="8"/>
  <c r="V14" i="8"/>
  <c r="U14" i="8"/>
  <c r="T14" i="8"/>
  <c r="AH13" i="8"/>
  <c r="AG13" i="8"/>
  <c r="AF13" i="8"/>
  <c r="AE13" i="8"/>
  <c r="AD13" i="8"/>
  <c r="AC13" i="8"/>
  <c r="AB13" i="8"/>
  <c r="AA13" i="8"/>
  <c r="Z13" i="8"/>
  <c r="Y13" i="8"/>
  <c r="X13" i="8"/>
  <c r="W13" i="8"/>
  <c r="V13" i="8"/>
  <c r="U13" i="8"/>
  <c r="T13" i="8"/>
  <c r="AH12" i="8"/>
  <c r="AG12" i="8"/>
  <c r="AF12" i="8"/>
  <c r="AE12" i="8"/>
  <c r="AD12" i="8"/>
  <c r="AC12" i="8"/>
  <c r="AB12" i="8"/>
  <c r="AA12" i="8"/>
  <c r="Z12" i="8"/>
  <c r="Y12" i="8"/>
  <c r="X12" i="8"/>
  <c r="W12" i="8"/>
  <c r="V12" i="8"/>
  <c r="U12" i="8"/>
  <c r="T12" i="8"/>
  <c r="AH11" i="8"/>
  <c r="AG11" i="8"/>
  <c r="AF11" i="8"/>
  <c r="AE11" i="8"/>
  <c r="AD11" i="8"/>
  <c r="AC11" i="8"/>
  <c r="AB11" i="8"/>
  <c r="AA11" i="8"/>
  <c r="Z11" i="8"/>
  <c r="Y11" i="8"/>
  <c r="X11" i="8"/>
  <c r="W11" i="8"/>
  <c r="V11" i="8"/>
  <c r="U11" i="8"/>
  <c r="T11" i="8"/>
  <c r="AH10" i="8"/>
  <c r="AG10" i="8"/>
  <c r="AF10" i="8"/>
  <c r="AE10" i="8"/>
  <c r="AD10" i="8"/>
  <c r="AC10" i="8"/>
  <c r="AB10" i="8"/>
  <c r="AA10" i="8"/>
  <c r="Z10" i="8"/>
  <c r="Y10" i="8"/>
  <c r="X10" i="8"/>
  <c r="W10" i="8"/>
  <c r="V10" i="8"/>
  <c r="U10" i="8"/>
  <c r="T10" i="8"/>
  <c r="AH9" i="8"/>
  <c r="AG9" i="8"/>
  <c r="AF9" i="8"/>
  <c r="AE9" i="8"/>
  <c r="AD9" i="8"/>
  <c r="AC9" i="8"/>
  <c r="AB9" i="8"/>
  <c r="AA9" i="8"/>
  <c r="Z9" i="8"/>
  <c r="Y9" i="8"/>
  <c r="X9" i="8"/>
  <c r="W9" i="8"/>
  <c r="V9" i="8"/>
  <c r="U9" i="8"/>
  <c r="T9" i="8"/>
  <c r="AH8" i="8"/>
  <c r="AG8" i="8"/>
  <c r="AF8" i="8"/>
  <c r="AE8" i="8"/>
  <c r="AD8" i="8"/>
  <c r="AC8" i="8"/>
  <c r="AB8" i="8"/>
  <c r="AA8" i="8"/>
  <c r="Z8" i="8"/>
  <c r="Y8" i="8"/>
  <c r="X8" i="8"/>
  <c r="W8" i="8"/>
  <c r="V8" i="8"/>
  <c r="U8" i="8"/>
  <c r="T8" i="8"/>
  <c r="AH7" i="8"/>
  <c r="AG7" i="8"/>
  <c r="AF7" i="8"/>
  <c r="AE7" i="8"/>
  <c r="AD7" i="8"/>
  <c r="AC7" i="8"/>
  <c r="AB7" i="8"/>
  <c r="AA7" i="8"/>
  <c r="Z7" i="8"/>
  <c r="Y7" i="8"/>
  <c r="X7" i="8"/>
  <c r="W7" i="8"/>
  <c r="V7" i="8"/>
  <c r="U7" i="8"/>
  <c r="T7" i="8"/>
  <c r="AH6" i="8"/>
  <c r="AG6" i="8"/>
  <c r="AF6" i="8"/>
  <c r="AE6" i="8"/>
  <c r="AD6" i="8"/>
  <c r="AC6" i="8"/>
  <c r="AB6" i="8"/>
  <c r="AA6" i="8"/>
  <c r="Z6" i="8"/>
  <c r="Y6" i="8"/>
  <c r="X6" i="8"/>
  <c r="W6" i="8"/>
  <c r="V6" i="8"/>
  <c r="U6" i="8"/>
  <c r="T6" i="8"/>
  <c r="AH5" i="8"/>
  <c r="AG5" i="8"/>
  <c r="AF5" i="8"/>
  <c r="AE5" i="8"/>
  <c r="AD5" i="8"/>
  <c r="AC5" i="8"/>
  <c r="AB5" i="8"/>
  <c r="AA5" i="8"/>
  <c r="Z5" i="8"/>
  <c r="Y5" i="8"/>
  <c r="X5" i="8"/>
  <c r="W5" i="8"/>
  <c r="V5" i="8"/>
  <c r="U5" i="8"/>
  <c r="T5" i="8"/>
  <c r="AH4" i="8"/>
  <c r="AG4" i="8"/>
  <c r="AF4" i="8"/>
  <c r="AE4" i="8"/>
  <c r="AD4" i="8"/>
  <c r="AC4" i="8"/>
  <c r="AB4" i="8"/>
  <c r="AA4" i="8"/>
  <c r="Z4" i="8"/>
  <c r="Y4" i="8"/>
  <c r="X4" i="8"/>
  <c r="W4" i="8"/>
  <c r="V4" i="8"/>
  <c r="U4" i="8"/>
  <c r="T4" i="8"/>
  <c r="AH3" i="8"/>
  <c r="AG3" i="8"/>
  <c r="AF3" i="8"/>
  <c r="AE3" i="8"/>
  <c r="AD3" i="8"/>
  <c r="AC3" i="8"/>
  <c r="AB3" i="8"/>
  <c r="AA3" i="8"/>
  <c r="Z3" i="8"/>
  <c r="Y3" i="8"/>
  <c r="X3" i="8"/>
  <c r="W3" i="8"/>
  <c r="V3" i="8"/>
  <c r="U3" i="8"/>
  <c r="T3" i="8"/>
  <c r="AH2" i="8"/>
  <c r="AG2" i="8"/>
  <c r="AF2" i="8"/>
  <c r="AE2" i="8"/>
  <c r="AD2" i="8"/>
  <c r="AC2" i="8"/>
  <c r="AB2" i="8"/>
  <c r="AA2" i="8"/>
  <c r="Z2" i="8"/>
  <c r="Y2" i="8"/>
  <c r="X2" i="8"/>
  <c r="W2" i="8"/>
  <c r="V2" i="8"/>
  <c r="U2" i="8"/>
  <c r="T2" i="8"/>
  <c r="AH68" i="7"/>
  <c r="AG68" i="7"/>
  <c r="AF68" i="7"/>
  <c r="AE68" i="7"/>
  <c r="AD68" i="7"/>
  <c r="AC68" i="7"/>
  <c r="AB68" i="7"/>
  <c r="AA68" i="7"/>
  <c r="Z68" i="7"/>
  <c r="Y68" i="7"/>
  <c r="X68" i="7"/>
  <c r="W68" i="7"/>
  <c r="V68" i="7"/>
  <c r="U68" i="7"/>
  <c r="T68" i="7"/>
  <c r="AH67" i="7"/>
  <c r="AG67" i="7"/>
  <c r="AF67" i="7"/>
  <c r="AE67" i="7"/>
  <c r="AD67" i="7"/>
  <c r="AC67" i="7"/>
  <c r="AB67" i="7"/>
  <c r="AA67" i="7"/>
  <c r="Z67" i="7"/>
  <c r="Y67" i="7"/>
  <c r="X67" i="7"/>
  <c r="W67" i="7"/>
  <c r="V67" i="7"/>
  <c r="U67" i="7"/>
  <c r="T67" i="7"/>
  <c r="AH66" i="7"/>
  <c r="AG66" i="7"/>
  <c r="AF66" i="7"/>
  <c r="AE66" i="7"/>
  <c r="AD66" i="7"/>
  <c r="AC66" i="7"/>
  <c r="AB66" i="7"/>
  <c r="AA66" i="7"/>
  <c r="Z66" i="7"/>
  <c r="Y66" i="7"/>
  <c r="X66" i="7"/>
  <c r="W66" i="7"/>
  <c r="V66" i="7"/>
  <c r="U66" i="7"/>
  <c r="T66" i="7"/>
  <c r="AH65" i="7"/>
  <c r="AG65" i="7"/>
  <c r="AF65" i="7"/>
  <c r="AE65" i="7"/>
  <c r="AD65" i="7"/>
  <c r="AC65" i="7"/>
  <c r="AB65" i="7"/>
  <c r="AA65" i="7"/>
  <c r="Z65" i="7"/>
  <c r="Y65" i="7"/>
  <c r="X65" i="7"/>
  <c r="W65" i="7"/>
  <c r="V65" i="7"/>
  <c r="U65" i="7"/>
  <c r="T65" i="7"/>
  <c r="AH64" i="7"/>
  <c r="AG64" i="7"/>
  <c r="AF64" i="7"/>
  <c r="AE64" i="7"/>
  <c r="AD64" i="7"/>
  <c r="AC64" i="7"/>
  <c r="AB64" i="7"/>
  <c r="AA64" i="7"/>
  <c r="Z64" i="7"/>
  <c r="Y64" i="7"/>
  <c r="X64" i="7"/>
  <c r="W64" i="7"/>
  <c r="V64" i="7"/>
  <c r="U64" i="7"/>
  <c r="T64" i="7"/>
  <c r="AH63" i="7"/>
  <c r="AG63" i="7"/>
  <c r="AF63" i="7"/>
  <c r="AE63" i="7"/>
  <c r="AD63" i="7"/>
  <c r="AC63" i="7"/>
  <c r="AB63" i="7"/>
  <c r="AA63" i="7"/>
  <c r="Z63" i="7"/>
  <c r="Y63" i="7"/>
  <c r="X63" i="7"/>
  <c r="W63" i="7"/>
  <c r="V63" i="7"/>
  <c r="U63" i="7"/>
  <c r="T63" i="7"/>
  <c r="AH62" i="7"/>
  <c r="AG62" i="7"/>
  <c r="AF62" i="7"/>
  <c r="AE62" i="7"/>
  <c r="AD62" i="7"/>
  <c r="AC62" i="7"/>
  <c r="AB62" i="7"/>
  <c r="AA62" i="7"/>
  <c r="Z62" i="7"/>
  <c r="Y62" i="7"/>
  <c r="X62" i="7"/>
  <c r="W62" i="7"/>
  <c r="V62" i="7"/>
  <c r="U62" i="7"/>
  <c r="T62" i="7"/>
  <c r="AH61" i="7"/>
  <c r="AG61" i="7"/>
  <c r="AF61" i="7"/>
  <c r="AE61" i="7"/>
  <c r="AD61" i="7"/>
  <c r="AC61" i="7"/>
  <c r="AB61" i="7"/>
  <c r="AA61" i="7"/>
  <c r="Z61" i="7"/>
  <c r="Y61" i="7"/>
  <c r="X61" i="7"/>
  <c r="W61" i="7"/>
  <c r="V61" i="7"/>
  <c r="U61" i="7"/>
  <c r="T61" i="7"/>
  <c r="AH60" i="7"/>
  <c r="AG60" i="7"/>
  <c r="AF60" i="7"/>
  <c r="AE60" i="7"/>
  <c r="AD60" i="7"/>
  <c r="AC60" i="7"/>
  <c r="AB60" i="7"/>
  <c r="AA60" i="7"/>
  <c r="Z60" i="7"/>
  <c r="Y60" i="7"/>
  <c r="X60" i="7"/>
  <c r="W60" i="7"/>
  <c r="V60" i="7"/>
  <c r="U60" i="7"/>
  <c r="T60" i="7"/>
  <c r="AH59" i="7"/>
  <c r="AG59" i="7"/>
  <c r="AF59" i="7"/>
  <c r="AE59" i="7"/>
  <c r="AD59" i="7"/>
  <c r="AC59" i="7"/>
  <c r="AB59" i="7"/>
  <c r="AA59" i="7"/>
  <c r="Z59" i="7"/>
  <c r="Y59" i="7"/>
  <c r="X59" i="7"/>
  <c r="W59" i="7"/>
  <c r="V59" i="7"/>
  <c r="U59" i="7"/>
  <c r="T59" i="7"/>
  <c r="AH58" i="7"/>
  <c r="AG58" i="7"/>
  <c r="AF58" i="7"/>
  <c r="AE58" i="7"/>
  <c r="AD58" i="7"/>
  <c r="AC58" i="7"/>
  <c r="AB58" i="7"/>
  <c r="AA58" i="7"/>
  <c r="Z58" i="7"/>
  <c r="Y58" i="7"/>
  <c r="X58" i="7"/>
  <c r="W58" i="7"/>
  <c r="V58" i="7"/>
  <c r="U58" i="7"/>
  <c r="T58" i="7"/>
  <c r="AH57" i="7"/>
  <c r="AG57" i="7"/>
  <c r="AF57" i="7"/>
  <c r="AE57" i="7"/>
  <c r="AD57" i="7"/>
  <c r="AC57" i="7"/>
  <c r="AB57" i="7"/>
  <c r="AA57" i="7"/>
  <c r="Z57" i="7"/>
  <c r="Y57" i="7"/>
  <c r="X57" i="7"/>
  <c r="W57" i="7"/>
  <c r="V57" i="7"/>
  <c r="U57" i="7"/>
  <c r="T57" i="7"/>
  <c r="AH56" i="7"/>
  <c r="AG56" i="7"/>
  <c r="AF56" i="7"/>
  <c r="AE56" i="7"/>
  <c r="AD56" i="7"/>
  <c r="AC56" i="7"/>
  <c r="AB56" i="7"/>
  <c r="AA56" i="7"/>
  <c r="Z56" i="7"/>
  <c r="Y56" i="7"/>
  <c r="X56" i="7"/>
  <c r="W56" i="7"/>
  <c r="V56" i="7"/>
  <c r="U56" i="7"/>
  <c r="T56" i="7"/>
  <c r="AH55" i="7"/>
  <c r="AG55" i="7"/>
  <c r="AF55" i="7"/>
  <c r="AE55" i="7"/>
  <c r="AD55" i="7"/>
  <c r="AC55" i="7"/>
  <c r="AB55" i="7"/>
  <c r="AA55" i="7"/>
  <c r="Z55" i="7"/>
  <c r="Y55" i="7"/>
  <c r="X55" i="7"/>
  <c r="W55" i="7"/>
  <c r="V55" i="7"/>
  <c r="U55" i="7"/>
  <c r="T55" i="7"/>
  <c r="AH54" i="7"/>
  <c r="AG54" i="7"/>
  <c r="AF54" i="7"/>
  <c r="AE54" i="7"/>
  <c r="AD54" i="7"/>
  <c r="AC54" i="7"/>
  <c r="AB54" i="7"/>
  <c r="AA54" i="7"/>
  <c r="Z54" i="7"/>
  <c r="Y54" i="7"/>
  <c r="X54" i="7"/>
  <c r="W54" i="7"/>
  <c r="V54" i="7"/>
  <c r="U54" i="7"/>
  <c r="T54" i="7"/>
  <c r="AH53" i="7"/>
  <c r="AG53" i="7"/>
  <c r="AF53" i="7"/>
  <c r="AE53" i="7"/>
  <c r="AD53" i="7"/>
  <c r="AC53" i="7"/>
  <c r="AB53" i="7"/>
  <c r="AA53" i="7"/>
  <c r="Z53" i="7"/>
  <c r="Y53" i="7"/>
  <c r="X53" i="7"/>
  <c r="W53" i="7"/>
  <c r="V53" i="7"/>
  <c r="U53" i="7"/>
  <c r="T53" i="7"/>
  <c r="AH52" i="7"/>
  <c r="AG52" i="7"/>
  <c r="AF52" i="7"/>
  <c r="AE52" i="7"/>
  <c r="AD52" i="7"/>
  <c r="AC52" i="7"/>
  <c r="AB52" i="7"/>
  <c r="AA52" i="7"/>
  <c r="Z52" i="7"/>
  <c r="Y52" i="7"/>
  <c r="X52" i="7"/>
  <c r="W52" i="7"/>
  <c r="V52" i="7"/>
  <c r="U52" i="7"/>
  <c r="T52" i="7"/>
  <c r="AH51" i="7"/>
  <c r="AG51" i="7"/>
  <c r="AF51" i="7"/>
  <c r="AE51" i="7"/>
  <c r="AD51" i="7"/>
  <c r="AC51" i="7"/>
  <c r="AB51" i="7"/>
  <c r="AA51" i="7"/>
  <c r="Z51" i="7"/>
  <c r="Y51" i="7"/>
  <c r="X51" i="7"/>
  <c r="W51" i="7"/>
  <c r="V51" i="7"/>
  <c r="U51" i="7"/>
  <c r="T51" i="7"/>
  <c r="AH50" i="7"/>
  <c r="AG50" i="7"/>
  <c r="AF50" i="7"/>
  <c r="AE50" i="7"/>
  <c r="AD50" i="7"/>
  <c r="AC50" i="7"/>
  <c r="AB50" i="7"/>
  <c r="AA50" i="7"/>
  <c r="Z50" i="7"/>
  <c r="Y50" i="7"/>
  <c r="X50" i="7"/>
  <c r="W50" i="7"/>
  <c r="V50" i="7"/>
  <c r="U50" i="7"/>
  <c r="T50" i="7"/>
  <c r="AH49" i="7"/>
  <c r="AG49" i="7"/>
  <c r="AF49" i="7"/>
  <c r="AE49" i="7"/>
  <c r="AD49" i="7"/>
  <c r="AC49" i="7"/>
  <c r="AB49" i="7"/>
  <c r="AA49" i="7"/>
  <c r="Z49" i="7"/>
  <c r="Y49" i="7"/>
  <c r="X49" i="7"/>
  <c r="W49" i="7"/>
  <c r="V49" i="7"/>
  <c r="U49" i="7"/>
  <c r="T49" i="7"/>
  <c r="AH48" i="7"/>
  <c r="AG48" i="7"/>
  <c r="AF48" i="7"/>
  <c r="AE48" i="7"/>
  <c r="AD48" i="7"/>
  <c r="AC48" i="7"/>
  <c r="AB48" i="7"/>
  <c r="AA48" i="7"/>
  <c r="Z48" i="7"/>
  <c r="Y48" i="7"/>
  <c r="X48" i="7"/>
  <c r="W48" i="7"/>
  <c r="V48" i="7"/>
  <c r="U48" i="7"/>
  <c r="T48" i="7"/>
  <c r="AH47" i="7"/>
  <c r="AG47" i="7"/>
  <c r="AF47" i="7"/>
  <c r="AE47" i="7"/>
  <c r="AD47" i="7"/>
  <c r="AC47" i="7"/>
  <c r="AB47" i="7"/>
  <c r="AA47" i="7"/>
  <c r="Z47" i="7"/>
  <c r="Y47" i="7"/>
  <c r="X47" i="7"/>
  <c r="W47" i="7"/>
  <c r="V47" i="7"/>
  <c r="U47" i="7"/>
  <c r="T47" i="7"/>
  <c r="AH46" i="7"/>
  <c r="AG46" i="7"/>
  <c r="AF46" i="7"/>
  <c r="AE46" i="7"/>
  <c r="AD46" i="7"/>
  <c r="AC46" i="7"/>
  <c r="AB46" i="7"/>
  <c r="AA46" i="7"/>
  <c r="Z46" i="7"/>
  <c r="Y46" i="7"/>
  <c r="X46" i="7"/>
  <c r="W46" i="7"/>
  <c r="V46" i="7"/>
  <c r="U46" i="7"/>
  <c r="T46" i="7"/>
  <c r="AH45" i="7"/>
  <c r="AG45" i="7"/>
  <c r="AF45" i="7"/>
  <c r="AE45" i="7"/>
  <c r="AD45" i="7"/>
  <c r="AC45" i="7"/>
  <c r="AB45" i="7"/>
  <c r="AA45" i="7"/>
  <c r="Z45" i="7"/>
  <c r="Y45" i="7"/>
  <c r="X45" i="7"/>
  <c r="W45" i="7"/>
  <c r="V45" i="7"/>
  <c r="U45" i="7"/>
  <c r="T45" i="7"/>
  <c r="AH44" i="7"/>
  <c r="AG44" i="7"/>
  <c r="AF44" i="7"/>
  <c r="AE44" i="7"/>
  <c r="AD44" i="7"/>
  <c r="AC44" i="7"/>
  <c r="AB44" i="7"/>
  <c r="AA44" i="7"/>
  <c r="Z44" i="7"/>
  <c r="Y44" i="7"/>
  <c r="X44" i="7"/>
  <c r="W44" i="7"/>
  <c r="V44" i="7"/>
  <c r="U44" i="7"/>
  <c r="T44" i="7"/>
  <c r="AH43" i="7"/>
  <c r="AG43" i="7"/>
  <c r="AF43" i="7"/>
  <c r="AE43" i="7"/>
  <c r="AD43" i="7"/>
  <c r="AC43" i="7"/>
  <c r="AB43" i="7"/>
  <c r="AA43" i="7"/>
  <c r="Z43" i="7"/>
  <c r="Y43" i="7"/>
  <c r="X43" i="7"/>
  <c r="W43" i="7"/>
  <c r="V43" i="7"/>
  <c r="U43" i="7"/>
  <c r="T43" i="7"/>
  <c r="AH42" i="7"/>
  <c r="AG42" i="7"/>
  <c r="AF42" i="7"/>
  <c r="AE42" i="7"/>
  <c r="AD42" i="7"/>
  <c r="AC42" i="7"/>
  <c r="AB42" i="7"/>
  <c r="AA42" i="7"/>
  <c r="Z42" i="7"/>
  <c r="Y42" i="7"/>
  <c r="X42" i="7"/>
  <c r="W42" i="7"/>
  <c r="V42" i="7"/>
  <c r="U42" i="7"/>
  <c r="T42" i="7"/>
  <c r="AH41" i="7"/>
  <c r="AG41" i="7"/>
  <c r="AF41" i="7"/>
  <c r="AE41" i="7"/>
  <c r="AD41" i="7"/>
  <c r="AC41" i="7"/>
  <c r="AB41" i="7"/>
  <c r="AA41" i="7"/>
  <c r="Z41" i="7"/>
  <c r="Y41" i="7"/>
  <c r="X41" i="7"/>
  <c r="W41" i="7"/>
  <c r="V41" i="7"/>
  <c r="U41" i="7"/>
  <c r="T41" i="7"/>
  <c r="AH40" i="7"/>
  <c r="AG40" i="7"/>
  <c r="AF40" i="7"/>
  <c r="AE40" i="7"/>
  <c r="AD40" i="7"/>
  <c r="AC40" i="7"/>
  <c r="AB40" i="7"/>
  <c r="AA40" i="7"/>
  <c r="Z40" i="7"/>
  <c r="Y40" i="7"/>
  <c r="X40" i="7"/>
  <c r="W40" i="7"/>
  <c r="V40" i="7"/>
  <c r="U40" i="7"/>
  <c r="T40" i="7"/>
  <c r="AH39" i="7"/>
  <c r="AG39" i="7"/>
  <c r="AF39" i="7"/>
  <c r="AE39" i="7"/>
  <c r="AD39" i="7"/>
  <c r="AC39" i="7"/>
  <c r="AB39" i="7"/>
  <c r="AA39" i="7"/>
  <c r="Z39" i="7"/>
  <c r="Y39" i="7"/>
  <c r="X39" i="7"/>
  <c r="W39" i="7"/>
  <c r="V39" i="7"/>
  <c r="U39" i="7"/>
  <c r="T39" i="7"/>
  <c r="AH38" i="7"/>
  <c r="AG38" i="7"/>
  <c r="AF38" i="7"/>
  <c r="AE38" i="7"/>
  <c r="AD38" i="7"/>
  <c r="AC38" i="7"/>
  <c r="AB38" i="7"/>
  <c r="AA38" i="7"/>
  <c r="Z38" i="7"/>
  <c r="Y38" i="7"/>
  <c r="X38" i="7"/>
  <c r="W38" i="7"/>
  <c r="V38" i="7"/>
  <c r="U38" i="7"/>
  <c r="T38" i="7"/>
  <c r="AH37" i="7"/>
  <c r="AG37" i="7"/>
  <c r="AF37" i="7"/>
  <c r="AE37" i="7"/>
  <c r="AD37" i="7"/>
  <c r="AC37" i="7"/>
  <c r="AB37" i="7"/>
  <c r="AA37" i="7"/>
  <c r="Z37" i="7"/>
  <c r="Y37" i="7"/>
  <c r="X37" i="7"/>
  <c r="W37" i="7"/>
  <c r="V37" i="7"/>
  <c r="U37" i="7"/>
  <c r="T37" i="7"/>
  <c r="AH36" i="7"/>
  <c r="AG36" i="7"/>
  <c r="AF36" i="7"/>
  <c r="AE36" i="7"/>
  <c r="AD36" i="7"/>
  <c r="AC36" i="7"/>
  <c r="AB36" i="7"/>
  <c r="AA36" i="7"/>
  <c r="Z36" i="7"/>
  <c r="Y36" i="7"/>
  <c r="X36" i="7"/>
  <c r="W36" i="7"/>
  <c r="V36" i="7"/>
  <c r="U36" i="7"/>
  <c r="T36" i="7"/>
  <c r="AH35" i="7"/>
  <c r="AG35" i="7"/>
  <c r="AF35" i="7"/>
  <c r="AE35" i="7"/>
  <c r="AD35" i="7"/>
  <c r="AC35" i="7"/>
  <c r="AB35" i="7"/>
  <c r="AA35" i="7"/>
  <c r="Z35" i="7"/>
  <c r="Y35" i="7"/>
  <c r="X35" i="7"/>
  <c r="W35" i="7"/>
  <c r="V35" i="7"/>
  <c r="U35" i="7"/>
  <c r="T35" i="7"/>
  <c r="AH34" i="7"/>
  <c r="AG34" i="7"/>
  <c r="AF34" i="7"/>
  <c r="AE34" i="7"/>
  <c r="AD34" i="7"/>
  <c r="AC34" i="7"/>
  <c r="AB34" i="7"/>
  <c r="AA34" i="7"/>
  <c r="Z34" i="7"/>
  <c r="Y34" i="7"/>
  <c r="X34" i="7"/>
  <c r="W34" i="7"/>
  <c r="V34" i="7"/>
  <c r="U34" i="7"/>
  <c r="T34" i="7"/>
  <c r="AH33" i="7"/>
  <c r="AG33" i="7"/>
  <c r="AF33" i="7"/>
  <c r="AE33" i="7"/>
  <c r="AD33" i="7"/>
  <c r="AC33" i="7"/>
  <c r="AB33" i="7"/>
  <c r="AA33" i="7"/>
  <c r="Z33" i="7"/>
  <c r="Y33" i="7"/>
  <c r="X33" i="7"/>
  <c r="W33" i="7"/>
  <c r="V33" i="7"/>
  <c r="U33" i="7"/>
  <c r="T33" i="7"/>
  <c r="AH32" i="7"/>
  <c r="AG32" i="7"/>
  <c r="AF32" i="7"/>
  <c r="AE32" i="7"/>
  <c r="AD32" i="7"/>
  <c r="AC32" i="7"/>
  <c r="AB32" i="7"/>
  <c r="AA32" i="7"/>
  <c r="Z32" i="7"/>
  <c r="Y32" i="7"/>
  <c r="X32" i="7"/>
  <c r="W32" i="7"/>
  <c r="V32" i="7"/>
  <c r="U32" i="7"/>
  <c r="T32" i="7"/>
  <c r="AH31" i="7"/>
  <c r="AG31" i="7"/>
  <c r="AF31" i="7"/>
  <c r="AE31" i="7"/>
  <c r="AD31" i="7"/>
  <c r="AC31" i="7"/>
  <c r="AB31" i="7"/>
  <c r="AA31" i="7"/>
  <c r="Z31" i="7"/>
  <c r="Y31" i="7"/>
  <c r="X31" i="7"/>
  <c r="W31" i="7"/>
  <c r="V31" i="7"/>
  <c r="U31" i="7"/>
  <c r="T31" i="7"/>
  <c r="AH30" i="7"/>
  <c r="AG30" i="7"/>
  <c r="AF30" i="7"/>
  <c r="AE30" i="7"/>
  <c r="AD30" i="7"/>
  <c r="AC30" i="7"/>
  <c r="AB30" i="7"/>
  <c r="AA30" i="7"/>
  <c r="Z30" i="7"/>
  <c r="Y30" i="7"/>
  <c r="X30" i="7"/>
  <c r="W30" i="7"/>
  <c r="V30" i="7"/>
  <c r="U30" i="7"/>
  <c r="T30" i="7"/>
  <c r="AH29" i="7"/>
  <c r="AG29" i="7"/>
  <c r="AF29" i="7"/>
  <c r="AE29" i="7"/>
  <c r="AD29" i="7"/>
  <c r="AC29" i="7"/>
  <c r="AB29" i="7"/>
  <c r="AA29" i="7"/>
  <c r="Z29" i="7"/>
  <c r="Y29" i="7"/>
  <c r="X29" i="7"/>
  <c r="W29" i="7"/>
  <c r="V29" i="7"/>
  <c r="U29" i="7"/>
  <c r="T29" i="7"/>
  <c r="AH28" i="7"/>
  <c r="AG28" i="7"/>
  <c r="AF28" i="7"/>
  <c r="AE28" i="7"/>
  <c r="AD28" i="7"/>
  <c r="AC28" i="7"/>
  <c r="AB28" i="7"/>
  <c r="AA28" i="7"/>
  <c r="Z28" i="7"/>
  <c r="Y28" i="7"/>
  <c r="X28" i="7"/>
  <c r="W28" i="7"/>
  <c r="V28" i="7"/>
  <c r="U28" i="7"/>
  <c r="T28" i="7"/>
  <c r="AH27" i="7"/>
  <c r="AG27" i="7"/>
  <c r="AF27" i="7"/>
  <c r="AE27" i="7"/>
  <c r="AD27" i="7"/>
  <c r="AC27" i="7"/>
  <c r="AB27" i="7"/>
  <c r="AA27" i="7"/>
  <c r="Z27" i="7"/>
  <c r="Y27" i="7"/>
  <c r="X27" i="7"/>
  <c r="W27" i="7"/>
  <c r="V27" i="7"/>
  <c r="U27" i="7"/>
  <c r="T27" i="7"/>
  <c r="AH26" i="7"/>
  <c r="AG26" i="7"/>
  <c r="AF26" i="7"/>
  <c r="AE26" i="7"/>
  <c r="AD26" i="7"/>
  <c r="AC26" i="7"/>
  <c r="AB26" i="7"/>
  <c r="AA26" i="7"/>
  <c r="Z26" i="7"/>
  <c r="Y26" i="7"/>
  <c r="X26" i="7"/>
  <c r="W26" i="7"/>
  <c r="V26" i="7"/>
  <c r="U26" i="7"/>
  <c r="T26" i="7"/>
  <c r="AH25" i="7"/>
  <c r="AG25" i="7"/>
  <c r="AF25" i="7"/>
  <c r="AE25" i="7"/>
  <c r="AD25" i="7"/>
  <c r="AC25" i="7"/>
  <c r="AB25" i="7"/>
  <c r="AA25" i="7"/>
  <c r="Z25" i="7"/>
  <c r="Y25" i="7"/>
  <c r="X25" i="7"/>
  <c r="W25" i="7"/>
  <c r="V25" i="7"/>
  <c r="U25" i="7"/>
  <c r="T25" i="7"/>
  <c r="AH24" i="7"/>
  <c r="AG24" i="7"/>
  <c r="AF24" i="7"/>
  <c r="AE24" i="7"/>
  <c r="AD24" i="7"/>
  <c r="AC24" i="7"/>
  <c r="AB24" i="7"/>
  <c r="AA24" i="7"/>
  <c r="Z24" i="7"/>
  <c r="Y24" i="7"/>
  <c r="X24" i="7"/>
  <c r="W24" i="7"/>
  <c r="V24" i="7"/>
  <c r="U24" i="7"/>
  <c r="T24" i="7"/>
  <c r="AH23" i="7"/>
  <c r="AG23" i="7"/>
  <c r="AF23" i="7"/>
  <c r="AE23" i="7"/>
  <c r="AD23" i="7"/>
  <c r="AC23" i="7"/>
  <c r="AB23" i="7"/>
  <c r="AA23" i="7"/>
  <c r="Z23" i="7"/>
  <c r="Y23" i="7"/>
  <c r="X23" i="7"/>
  <c r="W23" i="7"/>
  <c r="V23" i="7"/>
  <c r="U23" i="7"/>
  <c r="T23" i="7"/>
  <c r="AH22" i="7"/>
  <c r="AG22" i="7"/>
  <c r="AF22" i="7"/>
  <c r="AE22" i="7"/>
  <c r="AD22" i="7"/>
  <c r="AC22" i="7"/>
  <c r="AB22" i="7"/>
  <c r="AA22" i="7"/>
  <c r="Z22" i="7"/>
  <c r="Y22" i="7"/>
  <c r="X22" i="7"/>
  <c r="W22" i="7"/>
  <c r="V22" i="7"/>
  <c r="U22" i="7"/>
  <c r="T22" i="7"/>
  <c r="AH21" i="7"/>
  <c r="AG21" i="7"/>
  <c r="AF21" i="7"/>
  <c r="AE21" i="7"/>
  <c r="AD21" i="7"/>
  <c r="AC21" i="7"/>
  <c r="AB21" i="7"/>
  <c r="AA21" i="7"/>
  <c r="Z21" i="7"/>
  <c r="Y21" i="7"/>
  <c r="X21" i="7"/>
  <c r="W21" i="7"/>
  <c r="V21" i="7"/>
  <c r="U21" i="7"/>
  <c r="T21" i="7"/>
  <c r="AH20" i="7"/>
  <c r="AG20" i="7"/>
  <c r="AF20" i="7"/>
  <c r="AE20" i="7"/>
  <c r="AD20" i="7"/>
  <c r="AC20" i="7"/>
  <c r="AB20" i="7"/>
  <c r="AA20" i="7"/>
  <c r="Z20" i="7"/>
  <c r="Y20" i="7"/>
  <c r="X20" i="7"/>
  <c r="W20" i="7"/>
  <c r="V20" i="7"/>
  <c r="U20" i="7"/>
  <c r="T20" i="7"/>
  <c r="AH19" i="7"/>
  <c r="AG19" i="7"/>
  <c r="AF19" i="7"/>
  <c r="AE19" i="7"/>
  <c r="AD19" i="7"/>
  <c r="AC19" i="7"/>
  <c r="AB19" i="7"/>
  <c r="AA19" i="7"/>
  <c r="Z19" i="7"/>
  <c r="Y19" i="7"/>
  <c r="X19" i="7"/>
  <c r="W19" i="7"/>
  <c r="V19" i="7"/>
  <c r="U19" i="7"/>
  <c r="T19" i="7"/>
  <c r="AH18" i="7"/>
  <c r="AG18" i="7"/>
  <c r="AF18" i="7"/>
  <c r="AE18" i="7"/>
  <c r="AD18" i="7"/>
  <c r="AC18" i="7"/>
  <c r="AB18" i="7"/>
  <c r="AA18" i="7"/>
  <c r="Z18" i="7"/>
  <c r="Y18" i="7"/>
  <c r="X18" i="7"/>
  <c r="W18" i="7"/>
  <c r="V18" i="7"/>
  <c r="U18" i="7"/>
  <c r="T18" i="7"/>
  <c r="AH17" i="7"/>
  <c r="AG17" i="7"/>
  <c r="AF17" i="7"/>
  <c r="AE17" i="7"/>
  <c r="AD17" i="7"/>
  <c r="AC17" i="7"/>
  <c r="AB17" i="7"/>
  <c r="AA17" i="7"/>
  <c r="Z17" i="7"/>
  <c r="Y17" i="7"/>
  <c r="X17" i="7"/>
  <c r="W17" i="7"/>
  <c r="V17" i="7"/>
  <c r="U17" i="7"/>
  <c r="T17" i="7"/>
  <c r="AH16" i="7"/>
  <c r="AG16" i="7"/>
  <c r="AF16" i="7"/>
  <c r="AE16" i="7"/>
  <c r="AD16" i="7"/>
  <c r="AC16" i="7"/>
  <c r="AB16" i="7"/>
  <c r="AA16" i="7"/>
  <c r="Z16" i="7"/>
  <c r="Y16" i="7"/>
  <c r="X16" i="7"/>
  <c r="W16" i="7"/>
  <c r="V16" i="7"/>
  <c r="U16" i="7"/>
  <c r="T16" i="7"/>
  <c r="AH15" i="7"/>
  <c r="AG15" i="7"/>
  <c r="AF15" i="7"/>
  <c r="AE15" i="7"/>
  <c r="AD15" i="7"/>
  <c r="AC15" i="7"/>
  <c r="AB15" i="7"/>
  <c r="AA15" i="7"/>
  <c r="Z15" i="7"/>
  <c r="Y15" i="7"/>
  <c r="X15" i="7"/>
  <c r="W15" i="7"/>
  <c r="V15" i="7"/>
  <c r="U15" i="7"/>
  <c r="T15" i="7"/>
  <c r="AH14" i="7"/>
  <c r="AG14" i="7"/>
  <c r="AF14" i="7"/>
  <c r="AE14" i="7"/>
  <c r="AD14" i="7"/>
  <c r="AC14" i="7"/>
  <c r="AB14" i="7"/>
  <c r="AA14" i="7"/>
  <c r="Z14" i="7"/>
  <c r="Y14" i="7"/>
  <c r="X14" i="7"/>
  <c r="W14" i="7"/>
  <c r="V14" i="7"/>
  <c r="U14" i="7"/>
  <c r="T14" i="7"/>
  <c r="AH13" i="7"/>
  <c r="AG13" i="7"/>
  <c r="AF13" i="7"/>
  <c r="AE13" i="7"/>
  <c r="AD13" i="7"/>
  <c r="AC13" i="7"/>
  <c r="AB13" i="7"/>
  <c r="AA13" i="7"/>
  <c r="Z13" i="7"/>
  <c r="Y13" i="7"/>
  <c r="X13" i="7"/>
  <c r="W13" i="7"/>
  <c r="V13" i="7"/>
  <c r="U13" i="7"/>
  <c r="T13" i="7"/>
  <c r="AH12" i="7"/>
  <c r="AG12" i="7"/>
  <c r="AF12" i="7"/>
  <c r="AE12" i="7"/>
  <c r="AD12" i="7"/>
  <c r="AC12" i="7"/>
  <c r="AB12" i="7"/>
  <c r="AA12" i="7"/>
  <c r="Z12" i="7"/>
  <c r="Y12" i="7"/>
  <c r="X12" i="7"/>
  <c r="W12" i="7"/>
  <c r="V12" i="7"/>
  <c r="U12" i="7"/>
  <c r="T12" i="7"/>
  <c r="AH11" i="7"/>
  <c r="AG11" i="7"/>
  <c r="AF11" i="7"/>
  <c r="AE11" i="7"/>
  <c r="AD11" i="7"/>
  <c r="AC11" i="7"/>
  <c r="AB11" i="7"/>
  <c r="AA11" i="7"/>
  <c r="Z11" i="7"/>
  <c r="Y11" i="7"/>
  <c r="X11" i="7"/>
  <c r="W11" i="7"/>
  <c r="V11" i="7"/>
  <c r="U11" i="7"/>
  <c r="T11" i="7"/>
  <c r="AH10" i="7"/>
  <c r="AG10" i="7"/>
  <c r="AF10" i="7"/>
  <c r="AE10" i="7"/>
  <c r="AD10" i="7"/>
  <c r="AC10" i="7"/>
  <c r="AB10" i="7"/>
  <c r="AA10" i="7"/>
  <c r="Z10" i="7"/>
  <c r="Y10" i="7"/>
  <c r="X10" i="7"/>
  <c r="W10" i="7"/>
  <c r="V10" i="7"/>
  <c r="U10" i="7"/>
  <c r="T10" i="7"/>
  <c r="AH9" i="7"/>
  <c r="AG9" i="7"/>
  <c r="AF9" i="7"/>
  <c r="AE9" i="7"/>
  <c r="AD9" i="7"/>
  <c r="AC9" i="7"/>
  <c r="AB9" i="7"/>
  <c r="AA9" i="7"/>
  <c r="Z9" i="7"/>
  <c r="Y9" i="7"/>
  <c r="X9" i="7"/>
  <c r="W9" i="7"/>
  <c r="V9" i="7"/>
  <c r="U9" i="7"/>
  <c r="T9" i="7"/>
  <c r="AH8" i="7"/>
  <c r="AG8" i="7"/>
  <c r="AF8" i="7"/>
  <c r="AE8" i="7"/>
  <c r="AD8" i="7"/>
  <c r="AC8" i="7"/>
  <c r="AB8" i="7"/>
  <c r="AA8" i="7"/>
  <c r="Z8" i="7"/>
  <c r="Y8" i="7"/>
  <c r="X8" i="7"/>
  <c r="W8" i="7"/>
  <c r="V8" i="7"/>
  <c r="U8" i="7"/>
  <c r="T8" i="7"/>
  <c r="AH7" i="7"/>
  <c r="AG7" i="7"/>
  <c r="AF7" i="7"/>
  <c r="AE7" i="7"/>
  <c r="AD7" i="7"/>
  <c r="AC7" i="7"/>
  <c r="AB7" i="7"/>
  <c r="AA7" i="7"/>
  <c r="Z7" i="7"/>
  <c r="Y7" i="7"/>
  <c r="X7" i="7"/>
  <c r="W7" i="7"/>
  <c r="V7" i="7"/>
  <c r="U7" i="7"/>
  <c r="T7" i="7"/>
  <c r="AH6" i="7"/>
  <c r="AG6" i="7"/>
  <c r="AF6" i="7"/>
  <c r="AE6" i="7"/>
  <c r="AD6" i="7"/>
  <c r="AC6" i="7"/>
  <c r="AB6" i="7"/>
  <c r="AA6" i="7"/>
  <c r="Z6" i="7"/>
  <c r="Y6" i="7"/>
  <c r="X6" i="7"/>
  <c r="W6" i="7"/>
  <c r="V6" i="7"/>
  <c r="U6" i="7"/>
  <c r="T6" i="7"/>
  <c r="AH5" i="7"/>
  <c r="AG5" i="7"/>
  <c r="AF5" i="7"/>
  <c r="AE5" i="7"/>
  <c r="AD5" i="7"/>
  <c r="AC5" i="7"/>
  <c r="AB5" i="7"/>
  <c r="AA5" i="7"/>
  <c r="Z5" i="7"/>
  <c r="Y5" i="7"/>
  <c r="X5" i="7"/>
  <c r="W5" i="7"/>
  <c r="V5" i="7"/>
  <c r="U5" i="7"/>
  <c r="T5" i="7"/>
  <c r="AH4" i="7"/>
  <c r="AG4" i="7"/>
  <c r="AF4" i="7"/>
  <c r="AE4" i="7"/>
  <c r="AD4" i="7"/>
  <c r="AC4" i="7"/>
  <c r="AB4" i="7"/>
  <c r="AA4" i="7"/>
  <c r="Z4" i="7"/>
  <c r="Y4" i="7"/>
  <c r="X4" i="7"/>
  <c r="W4" i="7"/>
  <c r="V4" i="7"/>
  <c r="U4" i="7"/>
  <c r="T4" i="7"/>
  <c r="AH3" i="7"/>
  <c r="AG3" i="7"/>
  <c r="AF3" i="7"/>
  <c r="AE3" i="7"/>
  <c r="AD3" i="7"/>
  <c r="AC3" i="7"/>
  <c r="AB3" i="7"/>
  <c r="AA3" i="7"/>
  <c r="Z3" i="7"/>
  <c r="Y3" i="7"/>
  <c r="X3" i="7"/>
  <c r="W3" i="7"/>
  <c r="V3" i="7"/>
  <c r="U3" i="7"/>
  <c r="T3" i="7"/>
  <c r="AH2" i="7"/>
  <c r="AG2" i="7"/>
  <c r="AF2" i="7"/>
  <c r="AE2" i="7"/>
  <c r="AD2" i="7"/>
  <c r="AC2" i="7"/>
  <c r="AB2" i="7"/>
  <c r="AA2" i="7"/>
  <c r="Z2" i="7"/>
  <c r="Y2" i="7"/>
  <c r="X2" i="7"/>
  <c r="W2" i="7"/>
  <c r="V2" i="7"/>
  <c r="U2" i="7"/>
  <c r="T2" i="7"/>
  <c r="AH58" i="6"/>
  <c r="AG58" i="6"/>
  <c r="AF58" i="6"/>
  <c r="AE58" i="6"/>
  <c r="AD58" i="6"/>
  <c r="AC58" i="6"/>
  <c r="AB58" i="6"/>
  <c r="AA58" i="6"/>
  <c r="Z58" i="6"/>
  <c r="Y58" i="6"/>
  <c r="X58" i="6"/>
  <c r="W58" i="6"/>
  <c r="V58" i="6"/>
  <c r="U58" i="6"/>
  <c r="T58" i="6"/>
  <c r="AH57" i="6"/>
  <c r="AG57" i="6"/>
  <c r="AF57" i="6"/>
  <c r="AE57" i="6"/>
  <c r="AD57" i="6"/>
  <c r="AC57" i="6"/>
  <c r="AB57" i="6"/>
  <c r="AA57" i="6"/>
  <c r="Z57" i="6"/>
  <c r="Y57" i="6"/>
  <c r="X57" i="6"/>
  <c r="W57" i="6"/>
  <c r="V57" i="6"/>
  <c r="U57" i="6"/>
  <c r="T57" i="6"/>
  <c r="AH56" i="6"/>
  <c r="AG56" i="6"/>
  <c r="AF56" i="6"/>
  <c r="AE56" i="6"/>
  <c r="AD56" i="6"/>
  <c r="AC56" i="6"/>
  <c r="AB56" i="6"/>
  <c r="AA56" i="6"/>
  <c r="Z56" i="6"/>
  <c r="Y56" i="6"/>
  <c r="X56" i="6"/>
  <c r="W56" i="6"/>
  <c r="V56" i="6"/>
  <c r="U56" i="6"/>
  <c r="T56" i="6"/>
  <c r="AH55" i="6"/>
  <c r="AG55" i="6"/>
  <c r="AF55" i="6"/>
  <c r="AE55" i="6"/>
  <c r="AD55" i="6"/>
  <c r="AC55" i="6"/>
  <c r="AB55" i="6"/>
  <c r="AA55" i="6"/>
  <c r="Z55" i="6"/>
  <c r="Y55" i="6"/>
  <c r="X55" i="6"/>
  <c r="W55" i="6"/>
  <c r="V55" i="6"/>
  <c r="U55" i="6"/>
  <c r="T55" i="6"/>
  <c r="AH54" i="6"/>
  <c r="AG54" i="6"/>
  <c r="AF54" i="6"/>
  <c r="AE54" i="6"/>
  <c r="AD54" i="6"/>
  <c r="AC54" i="6"/>
  <c r="AB54" i="6"/>
  <c r="AA54" i="6"/>
  <c r="Z54" i="6"/>
  <c r="Y54" i="6"/>
  <c r="X54" i="6"/>
  <c r="W54" i="6"/>
  <c r="V54" i="6"/>
  <c r="U54" i="6"/>
  <c r="T54" i="6"/>
  <c r="AH53" i="6"/>
  <c r="AG53" i="6"/>
  <c r="AF53" i="6"/>
  <c r="AE53" i="6"/>
  <c r="AD53" i="6"/>
  <c r="AC53" i="6"/>
  <c r="AB53" i="6"/>
  <c r="AA53" i="6"/>
  <c r="Z53" i="6"/>
  <c r="Y53" i="6"/>
  <c r="X53" i="6"/>
  <c r="W53" i="6"/>
  <c r="V53" i="6"/>
  <c r="U53" i="6"/>
  <c r="T53" i="6"/>
  <c r="AH52" i="6"/>
  <c r="AG52" i="6"/>
  <c r="AF52" i="6"/>
  <c r="AE52" i="6"/>
  <c r="AD52" i="6"/>
  <c r="AC52" i="6"/>
  <c r="AB52" i="6"/>
  <c r="AA52" i="6"/>
  <c r="Z52" i="6"/>
  <c r="Y52" i="6"/>
  <c r="X52" i="6"/>
  <c r="W52" i="6"/>
  <c r="V52" i="6"/>
  <c r="U52" i="6"/>
  <c r="T52" i="6"/>
  <c r="AH51" i="6"/>
  <c r="AG51" i="6"/>
  <c r="AF51" i="6"/>
  <c r="AE51" i="6"/>
  <c r="AD51" i="6"/>
  <c r="AC51" i="6"/>
  <c r="AB51" i="6"/>
  <c r="AA51" i="6"/>
  <c r="Z51" i="6"/>
  <c r="Y51" i="6"/>
  <c r="X51" i="6"/>
  <c r="W51" i="6"/>
  <c r="V51" i="6"/>
  <c r="U51" i="6"/>
  <c r="T51" i="6"/>
  <c r="AH50" i="6"/>
  <c r="AG50" i="6"/>
  <c r="AF50" i="6"/>
  <c r="AE50" i="6"/>
  <c r="AD50" i="6"/>
  <c r="AC50" i="6"/>
  <c r="AB50" i="6"/>
  <c r="AA50" i="6"/>
  <c r="Z50" i="6"/>
  <c r="Y50" i="6"/>
  <c r="X50" i="6"/>
  <c r="W50" i="6"/>
  <c r="V50" i="6"/>
  <c r="U50" i="6"/>
  <c r="T50" i="6"/>
  <c r="AH49" i="6"/>
  <c r="AG49" i="6"/>
  <c r="AF49" i="6"/>
  <c r="AE49" i="6"/>
  <c r="AD49" i="6"/>
  <c r="AC49" i="6"/>
  <c r="AB49" i="6"/>
  <c r="AA49" i="6"/>
  <c r="Z49" i="6"/>
  <c r="Y49" i="6"/>
  <c r="X49" i="6"/>
  <c r="W49" i="6"/>
  <c r="V49" i="6"/>
  <c r="U49" i="6"/>
  <c r="T49" i="6"/>
  <c r="AH48" i="6"/>
  <c r="AG48" i="6"/>
  <c r="AF48" i="6"/>
  <c r="AE48" i="6"/>
  <c r="AD48" i="6"/>
  <c r="AC48" i="6"/>
  <c r="AB48" i="6"/>
  <c r="AA48" i="6"/>
  <c r="Z48" i="6"/>
  <c r="Y48" i="6"/>
  <c r="X48" i="6"/>
  <c r="W48" i="6"/>
  <c r="V48" i="6"/>
  <c r="U48" i="6"/>
  <c r="T48" i="6"/>
  <c r="AH47" i="6"/>
  <c r="AG47" i="6"/>
  <c r="AF47" i="6"/>
  <c r="AE47" i="6"/>
  <c r="AD47" i="6"/>
  <c r="AC47" i="6"/>
  <c r="AB47" i="6"/>
  <c r="AA47" i="6"/>
  <c r="Z47" i="6"/>
  <c r="Y47" i="6"/>
  <c r="X47" i="6"/>
  <c r="W47" i="6"/>
  <c r="V47" i="6"/>
  <c r="U47" i="6"/>
  <c r="T47" i="6"/>
  <c r="AH46" i="6"/>
  <c r="AG46" i="6"/>
  <c r="AF46" i="6"/>
  <c r="AE46" i="6"/>
  <c r="AD46" i="6"/>
  <c r="AC46" i="6"/>
  <c r="AB46" i="6"/>
  <c r="AA46" i="6"/>
  <c r="Z46" i="6"/>
  <c r="Y46" i="6"/>
  <c r="X46" i="6"/>
  <c r="W46" i="6"/>
  <c r="V46" i="6"/>
  <c r="U46" i="6"/>
  <c r="T46" i="6"/>
  <c r="AH45" i="6"/>
  <c r="AG45" i="6"/>
  <c r="AF45" i="6"/>
  <c r="AE45" i="6"/>
  <c r="AD45" i="6"/>
  <c r="AC45" i="6"/>
  <c r="AB45" i="6"/>
  <c r="AA45" i="6"/>
  <c r="Z45" i="6"/>
  <c r="Y45" i="6"/>
  <c r="X45" i="6"/>
  <c r="W45" i="6"/>
  <c r="V45" i="6"/>
  <c r="U45" i="6"/>
  <c r="T45" i="6"/>
  <c r="AH44" i="6"/>
  <c r="AG44" i="6"/>
  <c r="AF44" i="6"/>
  <c r="AE44" i="6"/>
  <c r="AD44" i="6"/>
  <c r="AC44" i="6"/>
  <c r="AB44" i="6"/>
  <c r="AA44" i="6"/>
  <c r="Z44" i="6"/>
  <c r="Y44" i="6"/>
  <c r="X44" i="6"/>
  <c r="W44" i="6"/>
  <c r="V44" i="6"/>
  <c r="U44" i="6"/>
  <c r="T44" i="6"/>
  <c r="AH43" i="6"/>
  <c r="AG43" i="6"/>
  <c r="AF43" i="6"/>
  <c r="AE43" i="6"/>
  <c r="AD43" i="6"/>
  <c r="AC43" i="6"/>
  <c r="AB43" i="6"/>
  <c r="AA43" i="6"/>
  <c r="Z43" i="6"/>
  <c r="Y43" i="6"/>
  <c r="X43" i="6"/>
  <c r="W43" i="6"/>
  <c r="V43" i="6"/>
  <c r="U43" i="6"/>
  <c r="T43" i="6"/>
  <c r="AH42" i="6"/>
  <c r="AG42" i="6"/>
  <c r="AF42" i="6"/>
  <c r="AE42" i="6"/>
  <c r="AD42" i="6"/>
  <c r="AC42" i="6"/>
  <c r="AB42" i="6"/>
  <c r="AA42" i="6"/>
  <c r="Z42" i="6"/>
  <c r="Y42" i="6"/>
  <c r="X42" i="6"/>
  <c r="W42" i="6"/>
  <c r="V42" i="6"/>
  <c r="U42" i="6"/>
  <c r="T42" i="6"/>
  <c r="AH41" i="6"/>
  <c r="AG41" i="6"/>
  <c r="AF41" i="6"/>
  <c r="AE41" i="6"/>
  <c r="AD41" i="6"/>
  <c r="AC41" i="6"/>
  <c r="AB41" i="6"/>
  <c r="AA41" i="6"/>
  <c r="Z41" i="6"/>
  <c r="Y41" i="6"/>
  <c r="X41" i="6"/>
  <c r="W41" i="6"/>
  <c r="V41" i="6"/>
  <c r="U41" i="6"/>
  <c r="T41" i="6"/>
  <c r="AH40" i="6"/>
  <c r="AG40" i="6"/>
  <c r="AF40" i="6"/>
  <c r="AE40" i="6"/>
  <c r="AD40" i="6"/>
  <c r="AC40" i="6"/>
  <c r="AB40" i="6"/>
  <c r="AA40" i="6"/>
  <c r="Z40" i="6"/>
  <c r="Y40" i="6"/>
  <c r="X40" i="6"/>
  <c r="W40" i="6"/>
  <c r="V40" i="6"/>
  <c r="U40" i="6"/>
  <c r="T40" i="6"/>
  <c r="AH39" i="6"/>
  <c r="AG39" i="6"/>
  <c r="AF39" i="6"/>
  <c r="AE39" i="6"/>
  <c r="AD39" i="6"/>
  <c r="AC39" i="6"/>
  <c r="AB39" i="6"/>
  <c r="AA39" i="6"/>
  <c r="Z39" i="6"/>
  <c r="Y39" i="6"/>
  <c r="X39" i="6"/>
  <c r="W39" i="6"/>
  <c r="V39" i="6"/>
  <c r="U39" i="6"/>
  <c r="T39" i="6"/>
  <c r="AH38" i="6"/>
  <c r="AG38" i="6"/>
  <c r="AF38" i="6"/>
  <c r="AE38" i="6"/>
  <c r="AD38" i="6"/>
  <c r="AC38" i="6"/>
  <c r="AB38" i="6"/>
  <c r="AA38" i="6"/>
  <c r="Z38" i="6"/>
  <c r="Y38" i="6"/>
  <c r="X38" i="6"/>
  <c r="W38" i="6"/>
  <c r="V38" i="6"/>
  <c r="U38" i="6"/>
  <c r="T38" i="6"/>
  <c r="AH37" i="6"/>
  <c r="AG37" i="6"/>
  <c r="AF37" i="6"/>
  <c r="AE37" i="6"/>
  <c r="AD37" i="6"/>
  <c r="AC37" i="6"/>
  <c r="AB37" i="6"/>
  <c r="AA37" i="6"/>
  <c r="Z37" i="6"/>
  <c r="Y37" i="6"/>
  <c r="X37" i="6"/>
  <c r="W37" i="6"/>
  <c r="V37" i="6"/>
  <c r="U37" i="6"/>
  <c r="T37" i="6"/>
  <c r="AH36" i="6"/>
  <c r="AG36" i="6"/>
  <c r="AF36" i="6"/>
  <c r="AE36" i="6"/>
  <c r="AD36" i="6"/>
  <c r="AC36" i="6"/>
  <c r="AB36" i="6"/>
  <c r="AA36" i="6"/>
  <c r="Z36" i="6"/>
  <c r="Y36" i="6"/>
  <c r="X36" i="6"/>
  <c r="W36" i="6"/>
  <c r="V36" i="6"/>
  <c r="U36" i="6"/>
  <c r="T36" i="6"/>
  <c r="AH35" i="6"/>
  <c r="AG35" i="6"/>
  <c r="AF35" i="6"/>
  <c r="AE35" i="6"/>
  <c r="AD35" i="6"/>
  <c r="AC35" i="6"/>
  <c r="AB35" i="6"/>
  <c r="AA35" i="6"/>
  <c r="Z35" i="6"/>
  <c r="Y35" i="6"/>
  <c r="X35" i="6"/>
  <c r="W35" i="6"/>
  <c r="V35" i="6"/>
  <c r="U35" i="6"/>
  <c r="T35" i="6"/>
  <c r="AH34" i="6"/>
  <c r="AG34" i="6"/>
  <c r="AF34" i="6"/>
  <c r="AE34" i="6"/>
  <c r="AD34" i="6"/>
  <c r="AC34" i="6"/>
  <c r="AB34" i="6"/>
  <c r="AA34" i="6"/>
  <c r="Z34" i="6"/>
  <c r="Y34" i="6"/>
  <c r="X34" i="6"/>
  <c r="W34" i="6"/>
  <c r="V34" i="6"/>
  <c r="U34" i="6"/>
  <c r="T34" i="6"/>
  <c r="AH33" i="6"/>
  <c r="AG33" i="6"/>
  <c r="AF33" i="6"/>
  <c r="AE33" i="6"/>
  <c r="AD33" i="6"/>
  <c r="AC33" i="6"/>
  <c r="AB33" i="6"/>
  <c r="AA33" i="6"/>
  <c r="Z33" i="6"/>
  <c r="Y33" i="6"/>
  <c r="X33" i="6"/>
  <c r="W33" i="6"/>
  <c r="V33" i="6"/>
  <c r="U33" i="6"/>
  <c r="T33" i="6"/>
  <c r="AH32" i="6"/>
  <c r="AG32" i="6"/>
  <c r="AF32" i="6"/>
  <c r="AE32" i="6"/>
  <c r="AD32" i="6"/>
  <c r="AC32" i="6"/>
  <c r="AB32" i="6"/>
  <c r="AA32" i="6"/>
  <c r="Z32" i="6"/>
  <c r="Y32" i="6"/>
  <c r="X32" i="6"/>
  <c r="W32" i="6"/>
  <c r="V32" i="6"/>
  <c r="U32" i="6"/>
  <c r="T32" i="6"/>
  <c r="AH31" i="6"/>
  <c r="AG31" i="6"/>
  <c r="AF31" i="6"/>
  <c r="AE31" i="6"/>
  <c r="AD31" i="6"/>
  <c r="AC31" i="6"/>
  <c r="AB31" i="6"/>
  <c r="AA31" i="6"/>
  <c r="Z31" i="6"/>
  <c r="Y31" i="6"/>
  <c r="X31" i="6"/>
  <c r="W31" i="6"/>
  <c r="V31" i="6"/>
  <c r="U31" i="6"/>
  <c r="T31" i="6"/>
  <c r="AH30" i="6"/>
  <c r="AG30" i="6"/>
  <c r="AF30" i="6"/>
  <c r="AE30" i="6"/>
  <c r="AD30" i="6"/>
  <c r="AC30" i="6"/>
  <c r="AB30" i="6"/>
  <c r="AA30" i="6"/>
  <c r="Z30" i="6"/>
  <c r="Y30" i="6"/>
  <c r="X30" i="6"/>
  <c r="W30" i="6"/>
  <c r="V30" i="6"/>
  <c r="U30" i="6"/>
  <c r="T30" i="6"/>
  <c r="AH29" i="6"/>
  <c r="AG29" i="6"/>
  <c r="AF29" i="6"/>
  <c r="AE29" i="6"/>
  <c r="AD29" i="6"/>
  <c r="AC29" i="6"/>
  <c r="AB29" i="6"/>
  <c r="AA29" i="6"/>
  <c r="Z29" i="6"/>
  <c r="Y29" i="6"/>
  <c r="X29" i="6"/>
  <c r="W29" i="6"/>
  <c r="V29" i="6"/>
  <c r="U29" i="6"/>
  <c r="T29" i="6"/>
  <c r="AH28" i="6"/>
  <c r="AG28" i="6"/>
  <c r="AF28" i="6"/>
  <c r="AE28" i="6"/>
  <c r="AD28" i="6"/>
  <c r="AC28" i="6"/>
  <c r="AB28" i="6"/>
  <c r="AA28" i="6"/>
  <c r="Z28" i="6"/>
  <c r="Y28" i="6"/>
  <c r="X28" i="6"/>
  <c r="W28" i="6"/>
  <c r="V28" i="6"/>
  <c r="U28" i="6"/>
  <c r="T28" i="6"/>
  <c r="AH27" i="6"/>
  <c r="AG27" i="6"/>
  <c r="AF27" i="6"/>
  <c r="AE27" i="6"/>
  <c r="AD27" i="6"/>
  <c r="AC27" i="6"/>
  <c r="AB27" i="6"/>
  <c r="AA27" i="6"/>
  <c r="Z27" i="6"/>
  <c r="Y27" i="6"/>
  <c r="X27" i="6"/>
  <c r="W27" i="6"/>
  <c r="V27" i="6"/>
  <c r="U27" i="6"/>
  <c r="T27" i="6"/>
  <c r="AH26" i="6"/>
  <c r="AG26" i="6"/>
  <c r="AF26" i="6"/>
  <c r="AE26" i="6"/>
  <c r="AD26" i="6"/>
  <c r="AC26" i="6"/>
  <c r="AB26" i="6"/>
  <c r="AA26" i="6"/>
  <c r="Z26" i="6"/>
  <c r="Y26" i="6"/>
  <c r="X26" i="6"/>
  <c r="W26" i="6"/>
  <c r="V26" i="6"/>
  <c r="U26" i="6"/>
  <c r="T26" i="6"/>
  <c r="AH25" i="6"/>
  <c r="AG25" i="6"/>
  <c r="AF25" i="6"/>
  <c r="AE25" i="6"/>
  <c r="AD25" i="6"/>
  <c r="AC25" i="6"/>
  <c r="AB25" i="6"/>
  <c r="AA25" i="6"/>
  <c r="Z25" i="6"/>
  <c r="Y25" i="6"/>
  <c r="X25" i="6"/>
  <c r="W25" i="6"/>
  <c r="V25" i="6"/>
  <c r="U25" i="6"/>
  <c r="T25" i="6"/>
  <c r="AH24" i="6"/>
  <c r="AG24" i="6"/>
  <c r="AF24" i="6"/>
  <c r="AE24" i="6"/>
  <c r="AD24" i="6"/>
  <c r="AC24" i="6"/>
  <c r="AB24" i="6"/>
  <c r="AA24" i="6"/>
  <c r="Z24" i="6"/>
  <c r="Y24" i="6"/>
  <c r="X24" i="6"/>
  <c r="W24" i="6"/>
  <c r="V24" i="6"/>
  <c r="U24" i="6"/>
  <c r="T24" i="6"/>
  <c r="AH23" i="6"/>
  <c r="AG23" i="6"/>
  <c r="AF23" i="6"/>
  <c r="AE23" i="6"/>
  <c r="AD23" i="6"/>
  <c r="AC23" i="6"/>
  <c r="AB23" i="6"/>
  <c r="AA23" i="6"/>
  <c r="Z23" i="6"/>
  <c r="Y23" i="6"/>
  <c r="X23" i="6"/>
  <c r="W23" i="6"/>
  <c r="V23" i="6"/>
  <c r="U23" i="6"/>
  <c r="T23" i="6"/>
  <c r="AH22" i="6"/>
  <c r="AG22" i="6"/>
  <c r="AF22" i="6"/>
  <c r="AE22" i="6"/>
  <c r="AD22" i="6"/>
  <c r="AC22" i="6"/>
  <c r="AB22" i="6"/>
  <c r="AA22" i="6"/>
  <c r="Z22" i="6"/>
  <c r="Y22" i="6"/>
  <c r="X22" i="6"/>
  <c r="W22" i="6"/>
  <c r="V22" i="6"/>
  <c r="U22" i="6"/>
  <c r="T22" i="6"/>
  <c r="AH21" i="6"/>
  <c r="AG21" i="6"/>
  <c r="AF21" i="6"/>
  <c r="AE21" i="6"/>
  <c r="AD21" i="6"/>
  <c r="AC21" i="6"/>
  <c r="AB21" i="6"/>
  <c r="AA21" i="6"/>
  <c r="Z21" i="6"/>
  <c r="Y21" i="6"/>
  <c r="X21" i="6"/>
  <c r="W21" i="6"/>
  <c r="V21" i="6"/>
  <c r="U21" i="6"/>
  <c r="T21" i="6"/>
  <c r="AH20" i="6"/>
  <c r="AG20" i="6"/>
  <c r="AF20" i="6"/>
  <c r="AE20" i="6"/>
  <c r="AD20" i="6"/>
  <c r="AC20" i="6"/>
  <c r="AB20" i="6"/>
  <c r="AA20" i="6"/>
  <c r="Z20" i="6"/>
  <c r="Y20" i="6"/>
  <c r="X20" i="6"/>
  <c r="W20" i="6"/>
  <c r="V20" i="6"/>
  <c r="U20" i="6"/>
  <c r="T20" i="6"/>
  <c r="AH19" i="6"/>
  <c r="AG19" i="6"/>
  <c r="AF19" i="6"/>
  <c r="AE19" i="6"/>
  <c r="AD19" i="6"/>
  <c r="AC19" i="6"/>
  <c r="AB19" i="6"/>
  <c r="AA19" i="6"/>
  <c r="Z19" i="6"/>
  <c r="Y19" i="6"/>
  <c r="X19" i="6"/>
  <c r="W19" i="6"/>
  <c r="V19" i="6"/>
  <c r="U19" i="6"/>
  <c r="T19" i="6"/>
  <c r="AH18" i="6"/>
  <c r="AG18" i="6"/>
  <c r="AF18" i="6"/>
  <c r="AE18" i="6"/>
  <c r="AD18" i="6"/>
  <c r="AC18" i="6"/>
  <c r="AB18" i="6"/>
  <c r="AA18" i="6"/>
  <c r="Z18" i="6"/>
  <c r="Y18" i="6"/>
  <c r="X18" i="6"/>
  <c r="W18" i="6"/>
  <c r="V18" i="6"/>
  <c r="U18" i="6"/>
  <c r="T18" i="6"/>
  <c r="AH17" i="6"/>
  <c r="AG17" i="6"/>
  <c r="AF17" i="6"/>
  <c r="AE17" i="6"/>
  <c r="AD17" i="6"/>
  <c r="AC17" i="6"/>
  <c r="AB17" i="6"/>
  <c r="AA17" i="6"/>
  <c r="Z17" i="6"/>
  <c r="Y17" i="6"/>
  <c r="X17" i="6"/>
  <c r="W17" i="6"/>
  <c r="V17" i="6"/>
  <c r="U17" i="6"/>
  <c r="T17" i="6"/>
  <c r="AH16" i="6"/>
  <c r="AG16" i="6"/>
  <c r="AF16" i="6"/>
  <c r="AE16" i="6"/>
  <c r="AD16" i="6"/>
  <c r="AC16" i="6"/>
  <c r="AB16" i="6"/>
  <c r="AA16" i="6"/>
  <c r="Z16" i="6"/>
  <c r="Y16" i="6"/>
  <c r="X16" i="6"/>
  <c r="W16" i="6"/>
  <c r="V16" i="6"/>
  <c r="U16" i="6"/>
  <c r="T16" i="6"/>
  <c r="AH15" i="6"/>
  <c r="AG15" i="6"/>
  <c r="AF15" i="6"/>
  <c r="AE15" i="6"/>
  <c r="AD15" i="6"/>
  <c r="AC15" i="6"/>
  <c r="AB15" i="6"/>
  <c r="AA15" i="6"/>
  <c r="Z15" i="6"/>
  <c r="Y15" i="6"/>
  <c r="X15" i="6"/>
  <c r="W15" i="6"/>
  <c r="V15" i="6"/>
  <c r="U15" i="6"/>
  <c r="T15" i="6"/>
  <c r="AH14" i="6"/>
  <c r="AG14" i="6"/>
  <c r="AF14" i="6"/>
  <c r="AE14" i="6"/>
  <c r="AD14" i="6"/>
  <c r="AC14" i="6"/>
  <c r="AB14" i="6"/>
  <c r="AA14" i="6"/>
  <c r="Z14" i="6"/>
  <c r="Y14" i="6"/>
  <c r="X14" i="6"/>
  <c r="W14" i="6"/>
  <c r="V14" i="6"/>
  <c r="U14" i="6"/>
  <c r="T14" i="6"/>
  <c r="AH13" i="6"/>
  <c r="AG13" i="6"/>
  <c r="AF13" i="6"/>
  <c r="AE13" i="6"/>
  <c r="AD13" i="6"/>
  <c r="AC13" i="6"/>
  <c r="AB13" i="6"/>
  <c r="AA13" i="6"/>
  <c r="Z13" i="6"/>
  <c r="Y13" i="6"/>
  <c r="X13" i="6"/>
  <c r="W13" i="6"/>
  <c r="V13" i="6"/>
  <c r="U13" i="6"/>
  <c r="T13" i="6"/>
  <c r="AH12" i="6"/>
  <c r="AG12" i="6"/>
  <c r="AF12" i="6"/>
  <c r="AE12" i="6"/>
  <c r="AD12" i="6"/>
  <c r="AC12" i="6"/>
  <c r="AB12" i="6"/>
  <c r="AA12" i="6"/>
  <c r="Z12" i="6"/>
  <c r="Y12" i="6"/>
  <c r="X12" i="6"/>
  <c r="W12" i="6"/>
  <c r="V12" i="6"/>
  <c r="U12" i="6"/>
  <c r="T12" i="6"/>
  <c r="AH11" i="6"/>
  <c r="AG11" i="6"/>
  <c r="AF11" i="6"/>
  <c r="AE11" i="6"/>
  <c r="AD11" i="6"/>
  <c r="AC11" i="6"/>
  <c r="AB11" i="6"/>
  <c r="AA11" i="6"/>
  <c r="Z11" i="6"/>
  <c r="Y11" i="6"/>
  <c r="X11" i="6"/>
  <c r="W11" i="6"/>
  <c r="V11" i="6"/>
  <c r="U11" i="6"/>
  <c r="T11" i="6"/>
  <c r="AH10" i="6"/>
  <c r="AG10" i="6"/>
  <c r="AF10" i="6"/>
  <c r="AE10" i="6"/>
  <c r="AD10" i="6"/>
  <c r="AC10" i="6"/>
  <c r="AB10" i="6"/>
  <c r="AA10" i="6"/>
  <c r="Z10" i="6"/>
  <c r="Y10" i="6"/>
  <c r="X10" i="6"/>
  <c r="W10" i="6"/>
  <c r="V10" i="6"/>
  <c r="U10" i="6"/>
  <c r="T10" i="6"/>
  <c r="AH9" i="6"/>
  <c r="AG9" i="6"/>
  <c r="AF9" i="6"/>
  <c r="AE9" i="6"/>
  <c r="AD9" i="6"/>
  <c r="AC9" i="6"/>
  <c r="AB9" i="6"/>
  <c r="AA9" i="6"/>
  <c r="Z9" i="6"/>
  <c r="Y9" i="6"/>
  <c r="X9" i="6"/>
  <c r="W9" i="6"/>
  <c r="V9" i="6"/>
  <c r="U9" i="6"/>
  <c r="T9" i="6"/>
  <c r="AH8" i="6"/>
  <c r="AG8" i="6"/>
  <c r="AF8" i="6"/>
  <c r="AE8" i="6"/>
  <c r="AD8" i="6"/>
  <c r="AC8" i="6"/>
  <c r="AB8" i="6"/>
  <c r="AA8" i="6"/>
  <c r="Z8" i="6"/>
  <c r="Y8" i="6"/>
  <c r="X8" i="6"/>
  <c r="W8" i="6"/>
  <c r="V8" i="6"/>
  <c r="U8" i="6"/>
  <c r="T8" i="6"/>
  <c r="AH7" i="6"/>
  <c r="AG7" i="6"/>
  <c r="AF7" i="6"/>
  <c r="AE7" i="6"/>
  <c r="AD7" i="6"/>
  <c r="AC7" i="6"/>
  <c r="AB7" i="6"/>
  <c r="AA7" i="6"/>
  <c r="Z7" i="6"/>
  <c r="Y7" i="6"/>
  <c r="X7" i="6"/>
  <c r="W7" i="6"/>
  <c r="V7" i="6"/>
  <c r="U7" i="6"/>
  <c r="T7" i="6"/>
  <c r="AH6" i="6"/>
  <c r="AG6" i="6"/>
  <c r="AF6" i="6"/>
  <c r="AE6" i="6"/>
  <c r="AD6" i="6"/>
  <c r="AC6" i="6"/>
  <c r="AB6" i="6"/>
  <c r="AA6" i="6"/>
  <c r="Z6" i="6"/>
  <c r="Y6" i="6"/>
  <c r="X6" i="6"/>
  <c r="W6" i="6"/>
  <c r="V6" i="6"/>
  <c r="U6" i="6"/>
  <c r="T6" i="6"/>
  <c r="AH5" i="6"/>
  <c r="AG5" i="6"/>
  <c r="AF5" i="6"/>
  <c r="AE5" i="6"/>
  <c r="AD5" i="6"/>
  <c r="AC5" i="6"/>
  <c r="AB5" i="6"/>
  <c r="AA5" i="6"/>
  <c r="Z5" i="6"/>
  <c r="Y5" i="6"/>
  <c r="X5" i="6"/>
  <c r="W5" i="6"/>
  <c r="V5" i="6"/>
  <c r="U5" i="6"/>
  <c r="T5" i="6"/>
  <c r="AH4" i="6"/>
  <c r="AG4" i="6"/>
  <c r="AF4" i="6"/>
  <c r="AE4" i="6"/>
  <c r="AD4" i="6"/>
  <c r="AC4" i="6"/>
  <c r="AB4" i="6"/>
  <c r="AA4" i="6"/>
  <c r="Z4" i="6"/>
  <c r="Y4" i="6"/>
  <c r="X4" i="6"/>
  <c r="W4" i="6"/>
  <c r="V4" i="6"/>
  <c r="U4" i="6"/>
  <c r="T4" i="6"/>
  <c r="AH3" i="6"/>
  <c r="AG3" i="6"/>
  <c r="AF3" i="6"/>
  <c r="AE3" i="6"/>
  <c r="AD3" i="6"/>
  <c r="AC3" i="6"/>
  <c r="AB3" i="6"/>
  <c r="AA3" i="6"/>
  <c r="Z3" i="6"/>
  <c r="Y3" i="6"/>
  <c r="X3" i="6"/>
  <c r="W3" i="6"/>
  <c r="V3" i="6"/>
  <c r="U3" i="6"/>
  <c r="T3" i="6"/>
  <c r="AH2" i="6"/>
  <c r="AG2" i="6"/>
  <c r="AF2" i="6"/>
  <c r="AE2" i="6"/>
  <c r="AD2" i="6"/>
  <c r="AC2" i="6"/>
  <c r="AB2" i="6"/>
  <c r="AA2" i="6"/>
  <c r="Z2" i="6"/>
  <c r="Y2" i="6"/>
  <c r="X2" i="6"/>
  <c r="W2" i="6"/>
  <c r="V2" i="6"/>
  <c r="U2" i="6"/>
  <c r="T2" i="6"/>
</calcChain>
</file>

<file path=xl/sharedStrings.xml><?xml version="1.0" encoding="utf-8"?>
<sst xmlns="http://schemas.openxmlformats.org/spreadsheetml/2006/main" count="4460" uniqueCount="429">
  <si>
    <t>ProcedureCodeId</t>
  </si>
  <si>
    <t>ProcedureCodeName</t>
  </si>
  <si>
    <t>DisplayAs</t>
  </si>
  <si>
    <t>CPT</t>
  </si>
  <si>
    <t>Max duration for CPT</t>
  </si>
  <si>
    <t xml:space="preserve">T Code </t>
  </si>
  <si>
    <t>64</t>
  </si>
  <si>
    <t>Nacrosynthesis for Psychiatric Diagnostic and Therapeutic Purposes</t>
  </si>
  <si>
    <t>90865</t>
  </si>
  <si>
    <t>97</t>
  </si>
  <si>
    <t>T2024</t>
  </si>
  <si>
    <t>79</t>
  </si>
  <si>
    <t>Psychiatric Diagnostic Evaluation</t>
  </si>
  <si>
    <t>Assessment LPHA</t>
  </si>
  <si>
    <t>90791</t>
  </si>
  <si>
    <t>67</t>
  </si>
  <si>
    <t>80</t>
  </si>
  <si>
    <t>Psychiatric Diagnostic Evaluation with Medical Services</t>
  </si>
  <si>
    <t>Prescriber Assessment E/M (OP)</t>
  </si>
  <si>
    <t>90792</t>
  </si>
  <si>
    <t>81</t>
  </si>
  <si>
    <t>Psychiatric Evaluation of Hospital Records, Other Psychiatric Reports</t>
  </si>
  <si>
    <t>Review of Hospital Records</t>
  </si>
  <si>
    <t>90885</t>
  </si>
  <si>
    <t>Rate Type</t>
  </si>
  <si>
    <t>Standard</t>
  </si>
  <si>
    <t>Group Name</t>
  </si>
  <si>
    <t>Group Description</t>
  </si>
  <si>
    <t>Hourly Rate</t>
  </si>
  <si>
    <t>AOD Group</t>
  </si>
  <si>
    <t>Alcohol and Drug Counselors</t>
  </si>
  <si>
    <t>LPHA Group</t>
  </si>
  <si>
    <t>LPHAs (MFT  LCSW  LPCC LMFTCT LPCCCT)/ Intern or Waivered LPHAs (MFT  LCSW  LPCC LMFTCT LPCCCT)</t>
  </si>
  <si>
    <t>LVN Group</t>
  </si>
  <si>
    <t>Licensed Vocational Nurse</t>
  </si>
  <si>
    <t>MA Group</t>
  </si>
  <si>
    <t>Medical Assistants</t>
  </si>
  <si>
    <t>MD Group</t>
  </si>
  <si>
    <t>Licensed Physicians</t>
  </si>
  <si>
    <t>NP Group</t>
  </si>
  <si>
    <t>Nurse Practitioners</t>
  </si>
  <si>
    <t>OT Group</t>
  </si>
  <si>
    <t>Occupational Therapists</t>
  </si>
  <si>
    <t>OTHER Group</t>
  </si>
  <si>
    <t>Other Qualified Providers</t>
  </si>
  <si>
    <t>PA Group</t>
  </si>
  <si>
    <t>Physicians Assistants</t>
  </si>
  <si>
    <t>PEER Group</t>
  </si>
  <si>
    <t>Peer Support Specialists</t>
  </si>
  <si>
    <t>PHARM Group</t>
  </si>
  <si>
    <t>Pharmacists</t>
  </si>
  <si>
    <t>PSY Group</t>
  </si>
  <si>
    <t>Psychologists (Licensed or Waivered)</t>
  </si>
  <si>
    <t>PT Group</t>
  </si>
  <si>
    <t>Licensed Psychiatric Technicians</t>
  </si>
  <si>
    <t>RN Group</t>
  </si>
  <si>
    <t>Registered Nurses</t>
  </si>
  <si>
    <t>CHW Group</t>
  </si>
  <si>
    <t>Community Health Workers</t>
  </si>
  <si>
    <t>GlobalCodeId</t>
  </si>
  <si>
    <t>Description</t>
  </si>
  <si>
    <t>Short Name</t>
  </si>
  <si>
    <t>Rate Group</t>
  </si>
  <si>
    <t>25239</t>
  </si>
  <si>
    <t>AOD Certified AOD Counselor</t>
  </si>
  <si>
    <t>AOD</t>
  </si>
  <si>
    <t>11134497</t>
  </si>
  <si>
    <t>AMFT Associate Marriage Family Therapist</t>
  </si>
  <si>
    <t>AMFT</t>
  </si>
  <si>
    <t>25240</t>
  </si>
  <si>
    <t>APCC Associate Professional Clinical Counselor</t>
  </si>
  <si>
    <t>APCC</t>
  </si>
  <si>
    <t>11125345</t>
  </si>
  <si>
    <t>Medical Intern</t>
  </si>
  <si>
    <t>INTERN</t>
  </si>
  <si>
    <t>25198</t>
  </si>
  <si>
    <t>LCSW Licensed Clinical Social Worker</t>
  </si>
  <si>
    <t>LCSW</t>
  </si>
  <si>
    <t>25201</t>
  </si>
  <si>
    <t>LPCC Licensed Professional Clinical Counselor</t>
  </si>
  <si>
    <t>LPCC</t>
  </si>
  <si>
    <t>25200</t>
  </si>
  <si>
    <t>MFT Marriage and Family Therapist</t>
  </si>
  <si>
    <t>MFT</t>
  </si>
  <si>
    <t>25663</t>
  </si>
  <si>
    <t>ASW Associate Social Worker</t>
  </si>
  <si>
    <t>SW</t>
  </si>
  <si>
    <t>25781</t>
  </si>
  <si>
    <t>DO Doctor of Osteopathy</t>
  </si>
  <si>
    <t>DO</t>
  </si>
  <si>
    <t>25661</t>
  </si>
  <si>
    <t>LP Licensed Physician</t>
  </si>
  <si>
    <t>LP</t>
  </si>
  <si>
    <t>25204</t>
  </si>
  <si>
    <t>MD Medical Doctor</t>
  </si>
  <si>
    <t>MD</t>
  </si>
  <si>
    <t>25208</t>
  </si>
  <si>
    <t>NP Nurse Practitioner</t>
  </si>
  <si>
    <t>NP</t>
  </si>
  <si>
    <t>25210</t>
  </si>
  <si>
    <t>PA Physician Assistant</t>
  </si>
  <si>
    <t>PA</t>
  </si>
  <si>
    <t>25238</t>
  </si>
  <si>
    <t>Certified Peer Specialist</t>
  </si>
  <si>
    <t>PEER</t>
  </si>
  <si>
    <t>25241</t>
  </si>
  <si>
    <t>Registered Pharmacist or Advanced Practice Pharmacist</t>
  </si>
  <si>
    <t>PHARM</t>
  </si>
  <si>
    <t>25237</t>
  </si>
  <si>
    <t>PhD Doctor of Philosophy,Clinical Psychologist</t>
  </si>
  <si>
    <t>PHD</t>
  </si>
  <si>
    <t>25242</t>
  </si>
  <si>
    <t>Psy Psychologist (Licensed or Waivered)</t>
  </si>
  <si>
    <t>PSY</t>
  </si>
  <si>
    <t>25659</t>
  </si>
  <si>
    <t>PsyD Doctor of Psychology,Clinical Psychologist</t>
  </si>
  <si>
    <t>PSYD</t>
  </si>
  <si>
    <t>25209</t>
  </si>
  <si>
    <t>RN Registered Nurse</t>
  </si>
  <si>
    <t>RN</t>
  </si>
  <si>
    <t>54304</t>
  </si>
  <si>
    <t>Masters Degree Student</t>
  </si>
  <si>
    <t>STUDENT</t>
  </si>
  <si>
    <t>11136312</t>
  </si>
  <si>
    <t>Medical Resident</t>
  </si>
  <si>
    <t>MR</t>
  </si>
  <si>
    <t>11136343</t>
  </si>
  <si>
    <t>Psych Associate/RPS</t>
  </si>
  <si>
    <t>PARPS</t>
  </si>
  <si>
    <t>11136466</t>
  </si>
  <si>
    <t>Registered AOD Counselor</t>
  </si>
  <si>
    <t>RAOD</t>
  </si>
  <si>
    <t>11136467</t>
  </si>
  <si>
    <t>Medical Student</t>
  </si>
  <si>
    <t>MS</t>
  </si>
  <si>
    <t>11136477</t>
  </si>
  <si>
    <t>NP Trainee</t>
  </si>
  <si>
    <t>NPT</t>
  </si>
  <si>
    <t>11136478</t>
  </si>
  <si>
    <t>Nursing Student</t>
  </si>
  <si>
    <t>NS</t>
  </si>
  <si>
    <t>11136479</t>
  </si>
  <si>
    <t>PA Trainee</t>
  </si>
  <si>
    <t>PAT</t>
  </si>
  <si>
    <t>25199</t>
  </si>
  <si>
    <t>LVN Licensed Vocational Nurse</t>
  </si>
  <si>
    <t>LVN</t>
  </si>
  <si>
    <t>11136645</t>
  </si>
  <si>
    <t>LVN Clinical Trainee</t>
  </si>
  <si>
    <t>LVNCT</t>
  </si>
  <si>
    <t>25660</t>
  </si>
  <si>
    <t>PT Psychiatric Technician</t>
  </si>
  <si>
    <t>PT</t>
  </si>
  <si>
    <t>11136650</t>
  </si>
  <si>
    <t>PT Psychiatric Technician Clinical Trainee</t>
  </si>
  <si>
    <t>PTPTCT</t>
  </si>
  <si>
    <t>25203</t>
  </si>
  <si>
    <t>OT Occupational Therapist</t>
  </si>
  <si>
    <t>OT</t>
  </si>
  <si>
    <t>11136643</t>
  </si>
  <si>
    <t>Psychologist Clinical Trainee</t>
  </si>
  <si>
    <t>PSYCT</t>
  </si>
  <si>
    <t>11136644</t>
  </si>
  <si>
    <t>OT Occupational Therapist Clinical Trainee</t>
  </si>
  <si>
    <t>OTCT</t>
  </si>
  <si>
    <t>11136646</t>
  </si>
  <si>
    <t>NP Nurse Practitioner Clinical Trainee</t>
  </si>
  <si>
    <t>NPCT</t>
  </si>
  <si>
    <t>11136648</t>
  </si>
  <si>
    <t>PA Physician Assistant/Associate Clinical Trainee</t>
  </si>
  <si>
    <t>PACT</t>
  </si>
  <si>
    <t>11136649</t>
  </si>
  <si>
    <t>Pharmacist Clinical Trainee</t>
  </si>
  <si>
    <t>PHARMCT</t>
  </si>
  <si>
    <t>11136710</t>
  </si>
  <si>
    <t>Medical Assistant</t>
  </si>
  <si>
    <t>MA</t>
  </si>
  <si>
    <t>11138604</t>
  </si>
  <si>
    <t>Community Health Worker</t>
  </si>
  <si>
    <t>CHW</t>
  </si>
  <si>
    <t>11138894</t>
  </si>
  <si>
    <t>MFT Clinical Trainee</t>
  </si>
  <si>
    <t>LMFTCT</t>
  </si>
  <si>
    <t>11138895</t>
  </si>
  <si>
    <t>LPCC Clinical Trainee</t>
  </si>
  <si>
    <t>LPCCCT</t>
  </si>
  <si>
    <t>25205</t>
  </si>
  <si>
    <t>Other Qualified Provider</t>
  </si>
  <si>
    <t>OTHER</t>
  </si>
  <si>
    <t>11139919</t>
  </si>
  <si>
    <t>Certified Peer Specialist-Forensic</t>
  </si>
  <si>
    <t>FCPS</t>
  </si>
  <si>
    <t>BillingCode</t>
  </si>
  <si>
    <t>Minutes for Rate</t>
  </si>
  <si>
    <t>AOD Group Allowed</t>
  </si>
  <si>
    <t>LPHA Group Allowed</t>
  </si>
  <si>
    <t>LVN Group Allowed</t>
  </si>
  <si>
    <t>MA Group Allowed</t>
  </si>
  <si>
    <t>MD Group Allowed</t>
  </si>
  <si>
    <t>NP Group Allowed</t>
  </si>
  <si>
    <t>OT Group Allowed</t>
  </si>
  <si>
    <t>OTHER Group Allowed</t>
  </si>
  <si>
    <t>PEER Group Allowed</t>
  </si>
  <si>
    <t>PA Group Allowed</t>
  </si>
  <si>
    <t>PSY Group Allowed</t>
  </si>
  <si>
    <t>PT Group Allowed</t>
  </si>
  <si>
    <t>RN Group Allowed</t>
  </si>
  <si>
    <t>PHARM Group Allowed</t>
  </si>
  <si>
    <t>CHW Group Allowed</t>
  </si>
  <si>
    <t>Standard Rate</t>
  </si>
  <si>
    <t>90785</t>
  </si>
  <si>
    <t>Interactive complexity. There is no assigned time for this code.</t>
  </si>
  <si>
    <t/>
  </si>
  <si>
    <t>Y</t>
  </si>
  <si>
    <t>Psychiatric diagnostic evaluation, 60 minutes</t>
  </si>
  <si>
    <t>60</t>
  </si>
  <si>
    <t>Psychiatric diagnostic evaluation with medical services, 60 minutes</t>
  </si>
  <si>
    <t>Nacrosynthesis for psychiatric diagnostic and therapeutic purposes (eg, sodium amobarbital (Amytal) interview), 90 minutes</t>
  </si>
  <si>
    <t>90</t>
  </si>
  <si>
    <t>Psychiatric evaluation of hospital records, other psychiatric reports, psychometric and/or projective tests, and other accumulated data for medical diagnostic purposes, 60 minutes</t>
  </si>
  <si>
    <t>90887</t>
  </si>
  <si>
    <t>Interpretation or explanation of results of psychiatric, other medical examinations and procedures, or other accumulated data to family or other responsible persons, or advising them how to assist patient, 50 minutes</t>
  </si>
  <si>
    <t>50</t>
  </si>
  <si>
    <t>96130</t>
  </si>
  <si>
    <t>Psychological Testing Evaluation Psychological testing evaluation services by physician or other qualified health care professional, including integration of patient data, interpretation of standardized test results and clinical data, clinical decision making, treatment planning and report, and interactive feedback to the patient, family member(s) or caregiver(s), when performed, first hour</t>
  </si>
  <si>
    <t>96131</t>
  </si>
  <si>
    <t>Psychological Testing Evaluation Psychological testing evaluation services by physician or other qualified health care professional, including integration of patient data, interpretation of standardized test results and clinical data, clinical decision making, treatment planning and report, and interactive feedback to the patient, family member(s) or caregiver(s), when performed, each additional hour</t>
  </si>
  <si>
    <t>96170</t>
  </si>
  <si>
    <t>Health behavior intervention, family (without the patient present), face-to-face; initial 30 minutes</t>
  </si>
  <si>
    <t>30</t>
  </si>
  <si>
    <t>96171</t>
  </si>
  <si>
    <t>Health behavior intervention, family (without the patient present), face-to-face; each additional 15 minutes</t>
  </si>
  <si>
    <t>15</t>
  </si>
  <si>
    <t>98960</t>
  </si>
  <si>
    <t>Education and training for patient self-management by a qualified, nonphysician health care professional using a standardized curriculum, face-to-face with the patient; each 30 minutes; individual</t>
  </si>
  <si>
    <t>98961</t>
  </si>
  <si>
    <t>Education and training for patient self-management by a qualified, nonphysician health care professional using a standardized curriculum, face-to-face with the patient … 2-4 patients</t>
  </si>
  <si>
    <t>98962</t>
  </si>
  <si>
    <t>Education and training for patient self-management by a qualified, nonphysician health care professional using a standardized curriculum, face-to-face with the patient … 5-8 patients</t>
  </si>
  <si>
    <t>98966</t>
  </si>
  <si>
    <t>Telephone assessment and management service provided by a qualified nonphysician health care professional to an established patient, parent, or guardian not originating from a related assessment and management service provided within the previous 7 days nor leading to an assessment and management service or procedure within the next 24 hours or soonest available appointment; 5-10 minutes of medical discussion.</t>
  </si>
  <si>
    <t>8</t>
  </si>
  <si>
    <t>98967</t>
  </si>
  <si>
    <t>Telephone assessment and management service provided by a qualified nonphysician health care professional to an established patient, parent, or guardian not originating from a related assessment and management service provided within the previous 7 days nor leading to an assessment and management service or procedure within the next 24 hours or soonest available appointment; 11-20 minutes of medical discussion.</t>
  </si>
  <si>
    <t>16</t>
  </si>
  <si>
    <t>98968</t>
  </si>
  <si>
    <t>Telephone assessment and management service provided by a qualified nonphysician health care professional to an established patient, parent, or guardian not originating from a related assessment and management service provided within the previous 7 days nor leading to an assessment and management service or procedure within the next 24 hours or soonest available appointment; 21-30 minutes of medical discussion.</t>
  </si>
  <si>
    <t>26</t>
  </si>
  <si>
    <t>99202</t>
  </si>
  <si>
    <t>Office or other outpatient visit for the evaluation and management of a new patient, which requires a medically appropriate history and/or examination and straightforward medical decision making. 15-29 minutes total time on the date of the encounter.</t>
  </si>
  <si>
    <t>22</t>
  </si>
  <si>
    <t>99203</t>
  </si>
  <si>
    <t>Office or other outpatient visit for the evaluation and management of a new patient, which requires a medically appropriate history and/or examination and low level of medical decision making. 30-44 minutes total time on the date of the encounter.</t>
  </si>
  <si>
    <t>37</t>
  </si>
  <si>
    <t>99204</t>
  </si>
  <si>
    <t>Office or other outpatient visit for the evaluation and management of a new patient, which requires a medically appropriate history and/or examination and moderate level of medical decision making. 45-59 minutes total time on the date of the encounter.</t>
  </si>
  <si>
    <t>52</t>
  </si>
  <si>
    <t>99205</t>
  </si>
  <si>
    <t>Office or other outpatient visit for the evaluation and management of a new patient, which requires a medically appropriate history and/or examination and high level of medical decision making. 60-74 minutes total time on the date of the encounter.</t>
  </si>
  <si>
    <t>99212</t>
  </si>
  <si>
    <t>Office or other outpatient visit for the evaluation and management of an established patient, which requires a medically appropriate history and/or examination and straightforward medical decision making. 10-19 minutes total time on the date of the encounter.</t>
  </si>
  <si>
    <t>99213</t>
  </si>
  <si>
    <t>Office or other outpatient visit for the evaluation and management of an established patient, which requires a medically appropriate history and/or examination and low level of medical decision making. 20-29 minutes total time on the date of the encounter.</t>
  </si>
  <si>
    <t>25</t>
  </si>
  <si>
    <t>99214</t>
  </si>
  <si>
    <t>Office or other outpatient visit for the evaluation and management of an established patient, which requires a medically appropriate history and/or examination and moderate level of medical decision making. 30-39 minutes total time on the date of the encounter.</t>
  </si>
  <si>
    <t>35</t>
  </si>
  <si>
    <t>99215</t>
  </si>
  <si>
    <t>Office or other outpatient visit for the evaluation and management of an established patient, which requires a medically appropriate history and/or examination and high level of medical decision making. 40-54 minutes total time on the date of the encounter.</t>
  </si>
  <si>
    <t>47</t>
  </si>
  <si>
    <t>99238</t>
  </si>
  <si>
    <t>Hospital inpatient or observation discharge day management; 30 minutes or less on the date of the encounter</t>
  </si>
  <si>
    <t>99239</t>
  </si>
  <si>
    <t>Hospital inpatient or observation discharge day management; 31-1440 minutes on the date of the encounter</t>
  </si>
  <si>
    <t>99408</t>
  </si>
  <si>
    <t>Alcohol and/or substance (other than tobacco) abuse structural screening (eg, AUDIT ,DAST), and brief intervention (SBI) services. 15-30 minutes.</t>
  </si>
  <si>
    <t>23</t>
  </si>
  <si>
    <t>99409</t>
  </si>
  <si>
    <t>Alcohol and/or substance (other than tobacco) abuse structural screening (eg, AUDIT ,DAST), and brief intervention (SBI) services. 31-1440 minutes.</t>
  </si>
  <si>
    <t>99415</t>
  </si>
  <si>
    <t>Prolonged clinical staff service (the service beyond the highest time in the range of total time of the service) during an evaluation and management service in the office or outpatient setting, direct patient contact with physician supervision; first hour</t>
  </si>
  <si>
    <t>99416</t>
  </si>
  <si>
    <t>Prolonged clinical staff service (the service beyond the highest time in the range of total time of the service) during an evaluation and management service in the office or outpatient setting, direct patient contact with physician supervision; each additional 30 minutes</t>
  </si>
  <si>
    <t>99441</t>
  </si>
  <si>
    <t>Telephone evaluation and management service by a physician or other qualified health care professional who may report evaluation and management services provided to an established patient, parent, or guardian not originating from a related E/M service provided within the previous 7 days nor leading to an E/M service or procedure within the next 24 hours or soonest available appointment; 5-10 minutes of medical discussion</t>
  </si>
  <si>
    <t>99442</t>
  </si>
  <si>
    <t>Telephone evaluation and management service by a physician or other qualified health care professional who may report evaluation and management services provided to an established patient, parent, or guardian not originating from a related E/M service provided within the previous 7 days nor leading to an E/M service or procedure within the next 24 hours or soonest available appointment; 11-20 minutes of medical discussion</t>
  </si>
  <si>
    <t>99443</t>
  </si>
  <si>
    <t>Telephone evaluation and management service by a physician or other qualified health care professional who may report evaluation and management services provided to an established patient, parent, or guardian not originating from a related E/M service provided within the previous 7 days nor leading to an E/M service or procedure within the next 24 hours or soonest available appointment; 21-30 minutes of medical discussion</t>
  </si>
  <si>
    <t>99495</t>
  </si>
  <si>
    <t>Transitional Care Management Services with the following required elements: Communication (direct contact, telephone, electronic) with the patient and/or caregiver within 2 business days of discharge. Medical decision making of at least moderate complexity during the service period, face-to-face visit within 14 calendar days of discharge, 54 minutes</t>
  </si>
  <si>
    <t>54</t>
  </si>
  <si>
    <t>99496</t>
  </si>
  <si>
    <t>Transitional Care Management Services with the following required elements: Communication (direct contact, telephone, electronic) with the patient and/or caregiver within 2 business days of discharge. Medical decision making of high complexity during the service period, face-to-face visit within 7 calendar days of discharge, 75 minutes</t>
  </si>
  <si>
    <t>75</t>
  </si>
  <si>
    <t>G0396</t>
  </si>
  <si>
    <t>Alcohol and/or substance (other than tobacco) abuse structured assessment, 15-30 Minutes</t>
  </si>
  <si>
    <t>G0397</t>
  </si>
  <si>
    <t>Alcohol and/or substance (other than tobacco) abuse structured assessment, 31-1440 Minutes</t>
  </si>
  <si>
    <t>G2011</t>
  </si>
  <si>
    <t>Alcohol and/or substance (other than tobacco) abuse structured assessment, 5-14 Minutes</t>
  </si>
  <si>
    <t>10</t>
  </si>
  <si>
    <t>H0001</t>
  </si>
  <si>
    <t>Alcohol and/or drug assessment, 15 minutes</t>
  </si>
  <si>
    <t>H0003</t>
  </si>
  <si>
    <t>Alcohol and/or drug screening. Laboratory analysis of specimens for presence of alcohol and/or drugs, 15 minutes</t>
  </si>
  <si>
    <t>H0004</t>
  </si>
  <si>
    <t>Behavioral health counseling and therapy, 15 minutes</t>
  </si>
  <si>
    <t>H0005</t>
  </si>
  <si>
    <t>Alcohol and/or drug services; group counseling by a clinician, 15 minutes</t>
  </si>
  <si>
    <t>H0007</t>
  </si>
  <si>
    <t>Alcohol and/or drug services; crisis intervention (outpatient), 15 minutes</t>
  </si>
  <si>
    <t>H0025</t>
  </si>
  <si>
    <t>Behavior health prevention education service (delivery of services with target population to affect knowledge, attitude and/or behavior) [Peer Support group session], 15 minutes</t>
  </si>
  <si>
    <t>H0033</t>
  </si>
  <si>
    <t>Medication administration, direct observation, 15 minutes</t>
  </si>
  <si>
    <t>H0034</t>
  </si>
  <si>
    <t>Medication training and support, 15 minutes</t>
  </si>
  <si>
    <t>H0038</t>
  </si>
  <si>
    <t>Self-help/peer services (individual), 15 minutes</t>
  </si>
  <si>
    <t>H0048</t>
  </si>
  <si>
    <t>Alcohol and/or other drug testing. Collection and handling only, specimens other than blood, 15 minutes</t>
  </si>
  <si>
    <t>H0049</t>
  </si>
  <si>
    <t>Alcohol and/or drug screening, 15 minutes</t>
  </si>
  <si>
    <t>H2014</t>
  </si>
  <si>
    <t>Skills training and development, 15 minutes</t>
  </si>
  <si>
    <t>H2015</t>
  </si>
  <si>
    <t>Comprehensive community support services, 15 minutes</t>
  </si>
  <si>
    <t>H2021</t>
  </si>
  <si>
    <t>Community-based wrap-around services (coordination with other programs),15 minutes</t>
  </si>
  <si>
    <t>H2027</t>
  </si>
  <si>
    <t>Psychoeducational Service, 15 minutes</t>
  </si>
  <si>
    <t>T1006</t>
  </si>
  <si>
    <t>Alcohol and/or substance abuse services, family/couple counseling, 15 minutes</t>
  </si>
  <si>
    <t>T1007</t>
  </si>
  <si>
    <t>Alcohol and/or substance abuse services, treatment plan development and/or modification, 15 minutes</t>
  </si>
  <si>
    <t>T1013</t>
  </si>
  <si>
    <t>Sign language or oral interpretive services, 15 minutes</t>
  </si>
  <si>
    <t>Assessment substitute, 15 minutes</t>
  </si>
  <si>
    <t>96202</t>
  </si>
  <si>
    <t>Multiple-family group behavior management/modification training for parent(s)/guardian(s)/caregiver(s) of patients with a mental or physical health diagnosis, administered by physician or other qualified health care professional (without the patient present), face-to-face with multiple sets of parent(s)/guardian(s)/caregiver(s); initial 60 minutes</t>
  </si>
  <si>
    <t>96203</t>
  </si>
  <si>
    <t>Multiple-family group behavior management/modification training for parent(s)/guardian(s)/caregiver(s) of patients with a mental or physical health diagnosis, administered by physician or other qualified health care professional (without the patient present), face-to-face with multiple sets of parent(s)/guardian(s)/caregiver(s); each additional 15 minutes</t>
  </si>
  <si>
    <t>97550</t>
  </si>
  <si>
    <t>Caregiver training in strategies and techniques to facilitate the patient’s functional performance in the home or community (eg, activities of daily living [ADLs], instrumental ADLs [iADLs], transfers, mobility, communication, swallowing, feeding, problem solving, safety practices) (without the patient present), face to face; initial 30 minutes</t>
  </si>
  <si>
    <t>97551</t>
  </si>
  <si>
    <t>Caregiver training in strategies and techniques to facilitate the patient’s functional performance in the home or community (eg, activities of daily living [ADLs], instrumental ADLs [iADLs], transfers, mobility, communication, swallowing, feeding, problem solving, safety practices) (without the patient present), face to face; each additional 15 minutes</t>
  </si>
  <si>
    <t>97552</t>
  </si>
  <si>
    <t>Group caregiver training in strategies and techniques to facilitate the patient’s functional performance in the home or community (eg, activities of daily living [ADLs], instrumental ADLs [iADLs], transfers, mobility, communication, swallowing, feeding, problem solving, safety practices) (without the patient present), face to face with multiple sets of caregivers.  45 mins</t>
  </si>
  <si>
    <t>45</t>
  </si>
  <si>
    <t>G0019</t>
  </si>
  <si>
    <t>Community health integration services performed by certified or trained auxiliary personnel, including a community health worker, under the direction of a physician or other practitioner, 60 minutes per calendar month.</t>
  </si>
  <si>
    <t>G0022</t>
  </si>
  <si>
    <t>Community health integration services, each additional 30 minutes per calendar month.</t>
  </si>
  <si>
    <t>G0539</t>
  </si>
  <si>
    <t>Caregiver training in behavior management/modification for caregiver(s) of patients with a mental or physical health diagnosis, administered by physician or other qualified health care professional (without the patient present), face-to-face; initial 30 minutes</t>
  </si>
  <si>
    <t>G0540</t>
  </si>
  <si>
    <t>Caregiver training in behavior management/modification for parent(s)/guardian(s)/caregiver(s) of patients with a mental or physical health diagnosis, administered by physician or other qualified health care professional (without the patient present), face-to-face; each additional 15 minutes</t>
  </si>
  <si>
    <t>G0541</t>
  </si>
  <si>
    <t>Caregiver training in direct care strategies and techniques to support care for patients with an ongoing condition or illness and to reduce complications (including, but not limited to, techniques to prevent decubitus ulcer formation, wound care, and infection control) (without the patient present), face-to-face; initial 30 minutes</t>
  </si>
  <si>
    <t>G0542</t>
  </si>
  <si>
    <t>Caregiver training in direct care strategies and techniques to support care for patients with an ongoing condition or illness and to reduce complications (including, but not limited to, techniques to prevent decubitus ulcer formation, wound care, and infection control) (without the patient present), face-to-face; each additional 15 minutes</t>
  </si>
  <si>
    <t>G0543</t>
  </si>
  <si>
    <t>Group caregiver training in direct care strategies and techniques to support care for patients with an ongoing condition or illness and to reduce complications (including, but not limited to, techniques to prevent decubitus ulcer formation, wound care, and infection control) (without the patient present), face-to-face with multiple sets of caregivers, 45 minutes</t>
  </si>
  <si>
    <t>H0036</t>
  </si>
  <si>
    <t>Community psychiatric supportive treatment, face-to-face, per 15 minutes (Functional Family Therapy)</t>
  </si>
  <si>
    <t>Medication for Addiction Treatment (MAT)  HCPCS code H0033 with a National Drug Code (NDC) should be used to designate the administration of medication outside of the NTP and cannot be reported by the NTP.</t>
  </si>
  <si>
    <t>0</t>
  </si>
  <si>
    <t>NTP Service</t>
  </si>
  <si>
    <t>Non-Perinatal Rate</t>
  </si>
  <si>
    <t>Perinatal Rate</t>
  </si>
  <si>
    <t>Buprenorphine - Naloxone Combo Film</t>
  </si>
  <si>
    <t>Buprenorphine - Naloxone Combo Tablets</t>
  </si>
  <si>
    <t>Buprenorphine Injectable (Sublocade)</t>
  </si>
  <si>
    <t>Buprenorphine Mono</t>
  </si>
  <si>
    <t>Disulfiram</t>
  </si>
  <si>
    <t>Methadone</t>
  </si>
  <si>
    <t>Naloxone HCL - 2 pack (Generic)</t>
  </si>
  <si>
    <t>Naloxone HCL - 2 pack Narcan</t>
  </si>
  <si>
    <t>Naltrexone Injectable (Vivitrol)</t>
  </si>
  <si>
    <t>Naltrexone</t>
  </si>
  <si>
    <t>Modifier</t>
  </si>
  <si>
    <t>Time Base</t>
  </si>
  <si>
    <t>Rate</t>
  </si>
  <si>
    <t>H0012</t>
  </si>
  <si>
    <t>24 Hour Day Service</t>
  </si>
  <si>
    <t>Alcohol and Drug Services; (Residential Addiction Outpatient). Sub-Acute Detoxification 3.2</t>
  </si>
  <si>
    <t>24 Hours</t>
  </si>
  <si>
    <t>H0018</t>
  </si>
  <si>
    <t xml:space="preserve">Perinatal - Behavioral Health Short Term Residential </t>
  </si>
  <si>
    <t>H0019</t>
  </si>
  <si>
    <t>Perinatal - Behavioral Health Long Term Residential</t>
  </si>
  <si>
    <t>24 Hour</t>
  </si>
  <si>
    <t>U1</t>
  </si>
  <si>
    <t>Behavioral Health Long Term Residential 3.1</t>
  </si>
  <si>
    <t>U2</t>
  </si>
  <si>
    <t>Behavioral Health Long Term Residential 3.3</t>
  </si>
  <si>
    <t>U3</t>
  </si>
  <si>
    <t>Behavioral Health Long Term Residential 3.5</t>
  </si>
  <si>
    <t>953</t>
  </si>
  <si>
    <t>Inpatient Withdrawl Management</t>
  </si>
  <si>
    <t>Withdrawal Management and Residential Hospital with ASAM 3.7 and 4.0 Services</t>
  </si>
  <si>
    <t>A0140</t>
  </si>
  <si>
    <t>Mobile Crisis</t>
  </si>
  <si>
    <t>Transportation, mileage</t>
  </si>
  <si>
    <t>1 Mile</t>
  </si>
  <si>
    <t>H2011</t>
  </si>
  <si>
    <t>1 Encounter</t>
  </si>
  <si>
    <t>T2007</t>
  </si>
  <si>
    <t>Transportation, staff time, per 15 minutes</t>
  </si>
  <si>
    <t>15 Minutes</t>
  </si>
  <si>
    <t>S0201</t>
  </si>
  <si>
    <t>Partial Hospitalization</t>
  </si>
  <si>
    <t>Partial Hospitalization Services; less than 24 hours, per diem</t>
  </si>
  <si>
    <t>Transportation wait time, 30 minutes</t>
  </si>
  <si>
    <t>30 Minutes</t>
  </si>
  <si>
    <t>Program Id</t>
  </si>
  <si>
    <t>Code</t>
  </si>
  <si>
    <t>Supported Employment Partial Monthly Bundle</t>
  </si>
  <si>
    <t>H2023</t>
  </si>
  <si>
    <t>2 - 3 Encounters</t>
  </si>
  <si>
    <t>$100.00</t>
  </si>
  <si>
    <t>Supported Employment Full Monthly Bundle</t>
  </si>
  <si>
    <t>&gt;= 4 Encounters</t>
  </si>
  <si>
    <t>$200.00</t>
  </si>
  <si>
    <t>Version:</t>
  </si>
  <si>
    <t>V_20260924</t>
  </si>
  <si>
    <t>Important Note</t>
  </si>
  <si>
    <r>
      <rPr>
        <sz val="11"/>
        <rFont val="Calibri"/>
      </rPr>
      <t xml:space="preserve">Before you can create the invoice, you might need to click the </t>
    </r>
    <r>
      <rPr>
        <b/>
        <sz val="11"/>
        <color rgb="FF000000"/>
        <rFont val="Calibri"/>
      </rPr>
      <t>ENABLE CONTENT</t>
    </r>
    <r>
      <rPr>
        <sz val="11"/>
        <color rgb="FF000000"/>
        <rFont val="Calibri"/>
      </rPr>
      <t xml:space="preserve"> button at the top of your Excel document. It will be listed in the Security warning section in yellow.</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</si>
</sst>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4" x14ac:knownFonts="1">
    <font>
      <sz val="11"/>
      <name val="Calibri"/>
    </font>
    <font>
      <b/>
      <sz val="11"/>
      <name val="Calibri"/>
    </font>
    <font>
      <b/>
      <sz val="11"/>
      <color rgb="FF000000"/>
      <name val="Calibri"/>
    </font>
    <font>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0" fillId="0" borderId="0" xfId="0" applyAlignment="1">
      <alignment horizontal="center" vertical="center"/>
    </xf>
    <xf numFmtId="0" fontId="1" fillId="0" borderId="0" xfId="0" applyFont="1"/>
    <xf numFmtId="164" fontId="0" fillId="0" borderId="0" xfId="0" applyNumberFormat="1"/>
    <xf numFmtId="1" fontId="0" fillId="0" borderId="0" xfId="0" applyNumberFormat="1"/>
    <xf numFmtId="0" fontId="0" fillId="0" borderId="0" xfId="0" applyAlignment="1">
      <alignment horizontal="center" vertical="top"/>
    </xf>
    <xf numFmtId="0" fontId="0" fillId="0" borderId="0" xfId="0" applyAlignment="1">
      <alignment vertical="top" wrapText="1"/>
    </xf>
    <xf numFmtId="0" fontId="0" fillId="0" borderId="0" xfId="0" applyAlignment="1">
      <alignment horizontal="center" vertical="top" wrapText="1"/>
    </xf>
  </cellXfs>
  <cellStyles count="1">
    <cellStyle name="Normal" xfId="0" builtinId="0"/>
  </cellStyles>
  <dxfs count="204">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64" formatCode="\$#,##0.00"/>
    </dxf>
    <dxf>
      <numFmt numFmtId="1" formatCode="0"/>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fill>
        <patternFill patternType="solid">
          <bgColor rgb="FF808080"/>
        </patternFill>
      </fill>
    </dxf>
    <dxf>
      <numFmt numFmtId="164" formatCode="\$#,##0.00"/>
    </dxf>
    <dxf>
      <numFmt numFmtId="164" formatCode="\$#,##0.00"/>
    </dxf>
    <dxf>
      <numFmt numFmtId="164" formatCode="\$#,##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127000</xdr:colOff>
      <xdr:row>2</xdr:row>
      <xdr:rowOff>15240</xdr:rowOff>
    </xdr:from>
    <xdr:to>
      <xdr:col>1</xdr:col>
      <xdr:colOff>455930</xdr:colOff>
      <xdr:row>3</xdr:row>
      <xdr:rowOff>86360</xdr:rowOff>
    </xdr:to>
    <xdr:sp macro="InvoicingModule.CreateInvoice" textlink="">
      <xdr:nvSpPr>
        <xdr:cNvPr id="2" name="TextShape">
          <a:extLst>
            <a:ext uri="{FF2B5EF4-FFF2-40B4-BE49-F238E27FC236}">
              <a16:creationId xmlns:a16="http://schemas.microsoft.com/office/drawing/2014/main" id="{61B3391C-2E0F-B0FB-CC8E-FFC7AB2513A5}"/>
            </a:ext>
          </a:extLst>
        </xdr:cNvPr>
        <xdr:cNvSpPr txBox="1"/>
      </xdr:nvSpPr>
      <xdr:spPr>
        <a:xfrm>
          <a:off x="127000" y="381000"/>
          <a:ext cx="12700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ctr"/>
        <a:lstStyle/>
        <a:p>
          <a:pPr algn="ctr"/>
          <a:r>
            <a:rPr lang="en-US" sz="1200" b="1"/>
            <a:t>Create Invoice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Settings" displayName="TableSettings" ref="A1:F5">
  <autoFilter ref="A1:F5" xr:uid="{00000000-0009-0000-0100-000001000000}"/>
  <tableColumns count="6">
    <tableColumn id="1" xr3:uid="{00000000-0010-0000-0000-000001000000}" name="ProcedureCodeId"/>
    <tableColumn id="2" xr3:uid="{00000000-0010-0000-0000-000002000000}" name="ProcedureCodeName"/>
    <tableColumn id="3" xr3:uid="{00000000-0010-0000-0000-000003000000}" name="DisplayAs"/>
    <tableColumn id="4" xr3:uid="{00000000-0010-0000-0000-000004000000}" name="CPT"/>
    <tableColumn id="5" xr3:uid="{00000000-0010-0000-0000-000005000000}" name="Max duration for CPT"/>
    <tableColumn id="6" xr3:uid="{00000000-0010-0000-0000-000006000000}" name="T Code "/>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OutpatientHourlyRates2425" displayName="TableOutpatientHourlyRates2425" ref="A1:C16">
  <autoFilter ref="A1:C16" xr:uid="{00000000-0009-0000-0100-000002000000}"/>
  <tableColumns count="3">
    <tableColumn id="1" xr3:uid="{00000000-0010-0000-0100-000001000000}" name="Group Name"/>
    <tableColumn id="2" xr3:uid="{00000000-0010-0000-0100-000002000000}" name="Group Description"/>
    <tableColumn id="3" xr3:uid="{00000000-0010-0000-0100-000003000000}" name="Hourly Rate" dataDxfId="203"/>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OutpatientHourlyRates2526" displayName="TableOutpatientHourlyRates2526" ref="A1:C16">
  <autoFilter ref="A1:C16" xr:uid="{00000000-0009-0000-0100-000003000000}"/>
  <tableColumns count="3">
    <tableColumn id="1" xr3:uid="{00000000-0010-0000-0200-000001000000}" name="Group Name"/>
    <tableColumn id="2" xr3:uid="{00000000-0010-0000-0200-000002000000}" name="Group Description"/>
    <tableColumn id="3" xr3:uid="{00000000-0010-0000-0200-000003000000}" name="Hourly Rate" dataDxfId="202"/>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OutpatientHourlyRates2627" displayName="TableOutpatientHourlyRates2627" ref="A1:C16">
  <autoFilter ref="A1:C16" xr:uid="{00000000-0009-0000-0100-000004000000}"/>
  <tableColumns count="3">
    <tableColumn id="1" xr3:uid="{00000000-0010-0000-0300-000001000000}" name="Group Name"/>
    <tableColumn id="2" xr3:uid="{00000000-0010-0000-0300-000002000000}" name="Group Description"/>
    <tableColumn id="3" xr3:uid="{00000000-0010-0000-0300-000003000000}" name="Hourly Rate" dataDxfId="201"/>
  </tableColumns>
  <tableStyleInfo name="TableStyleMedium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RateDegrees" displayName="TableRateDegrees" ref="A1:D44">
  <autoFilter ref="A1:D44" xr:uid="{00000000-0009-0000-0100-000005000000}"/>
  <tableColumns count="4">
    <tableColumn id="1" xr3:uid="{00000000-0010-0000-0400-000001000000}" name="GlobalCodeId"/>
    <tableColumn id="2" xr3:uid="{00000000-0010-0000-0400-000002000000}" name="Description"/>
    <tableColumn id="3" xr3:uid="{00000000-0010-0000-0400-000003000000}" name="Short Name"/>
    <tableColumn id="4" xr3:uid="{00000000-0010-0000-0400-000004000000}" name="Rate Group"/>
  </tableColumns>
  <tableStyleInfo name="TableStyleMedium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OutpatientRates2425" displayName="TableOutpatientRates2425" ref="A1:AH58">
  <autoFilter ref="A1:AH58" xr:uid="{00000000-0009-0000-0100-000006000000}"/>
  <tableColumns count="34">
    <tableColumn id="1" xr3:uid="{00000000-0010-0000-0500-000001000000}" name="BillingCode"/>
    <tableColumn id="2" xr3:uid="{00000000-0010-0000-0500-000002000000}" name="Description"/>
    <tableColumn id="3" xr3:uid="{00000000-0010-0000-0500-000003000000}" name="Minutes for Rate" dataDxfId="185"/>
    <tableColumn id="4" xr3:uid="{00000000-0010-0000-0500-000004000000}" name="AOD Group Allowed"/>
    <tableColumn id="5" xr3:uid="{00000000-0010-0000-0500-000005000000}" name="LPHA Group Allowed"/>
    <tableColumn id="6" xr3:uid="{00000000-0010-0000-0500-000006000000}" name="LVN Group Allowed"/>
    <tableColumn id="7" xr3:uid="{00000000-0010-0000-0500-000007000000}" name="MA Group Allowed"/>
    <tableColumn id="8" xr3:uid="{00000000-0010-0000-0500-000008000000}" name="MD Group Allowed"/>
    <tableColumn id="9" xr3:uid="{00000000-0010-0000-0500-000009000000}" name="NP Group Allowed"/>
    <tableColumn id="10" xr3:uid="{00000000-0010-0000-0500-00000A000000}" name="OT Group Allowed"/>
    <tableColumn id="11" xr3:uid="{00000000-0010-0000-0500-00000B000000}" name="OTHER Group Allowed"/>
    <tableColumn id="12" xr3:uid="{00000000-0010-0000-0500-00000C000000}" name="PEER Group Allowed"/>
    <tableColumn id="13" xr3:uid="{00000000-0010-0000-0500-00000D000000}" name="PA Group Allowed"/>
    <tableColumn id="14" xr3:uid="{00000000-0010-0000-0500-00000E000000}" name="PSY Group Allowed"/>
    <tableColumn id="15" xr3:uid="{00000000-0010-0000-0500-00000F000000}" name="PT Group Allowed"/>
    <tableColumn id="16" xr3:uid="{00000000-0010-0000-0500-000010000000}" name="RN Group Allowed"/>
    <tableColumn id="17" xr3:uid="{00000000-0010-0000-0500-000011000000}" name="PHARM Group Allowed"/>
    <tableColumn id="18" xr3:uid="{00000000-0010-0000-0500-000012000000}" name="CHW Group Allowed"/>
    <tableColumn id="19" xr3:uid="{00000000-0010-0000-0500-000013000000}" name="Standard Rate" dataDxfId="184"/>
    <tableColumn id="20" xr3:uid="{00000000-0010-0000-0500-000014000000}" name="AOD Group" dataDxfId="183">
      <calculatedColumnFormula>IF(TableOutpatientRates2425[[#This Row],[AOD Group Allowed]] = "Y", IF(NOT(ISBLANK(TableOutpatientRates2425[[#This Row],[Standard Rate]])), TableOutpatientRates2425[Standard Rate], INDEX(TableOutpatientHourlyRates2425[Hourly Rate], MATCH("AOD Group", TableOutpatientHourlyRates2425[Group Name], 0))/60*TableOutpatientRates2425[[#This Row],[Minutes for Rate]]), "")</calculatedColumnFormula>
    </tableColumn>
    <tableColumn id="21" xr3:uid="{00000000-0010-0000-0500-000015000000}" name="LPHA Group" dataDxfId="182">
      <calculatedColumnFormula>IF(TableOutpatientRates2425[[#This Row],[LPHA Group Allowed]] = "Y", IF(NOT(ISBLANK(TableOutpatientRates2425[[#This Row],[Standard Rate]])), TableOutpatientRates2425[Standard Rate], INDEX(TableOutpatientHourlyRates2425[Hourly Rate], MATCH("LPHA Group", TableOutpatientHourlyRates2425[Group Name], 0))/60*TableOutpatientRates2425[[#This Row],[Minutes for Rate]]), "")</calculatedColumnFormula>
    </tableColumn>
    <tableColumn id="22" xr3:uid="{00000000-0010-0000-0500-000016000000}" name="LVN Group" dataDxfId="181">
      <calculatedColumnFormula>IF(TableOutpatientRates2425[[#This Row],[LVN Group Allowed]] = "Y", IF(NOT(ISBLANK(TableOutpatientRates2425[[#This Row],[Standard Rate]])), TableOutpatientRates2425[Standard Rate], INDEX(TableOutpatientHourlyRates2425[Hourly Rate], MATCH("LVN Group", TableOutpatientHourlyRates2425[Group Name], 0))/60*TableOutpatientRates2425[[#This Row],[Minutes for Rate]]), "")</calculatedColumnFormula>
    </tableColumn>
    <tableColumn id="23" xr3:uid="{00000000-0010-0000-0500-000017000000}" name="MA Group" dataDxfId="180">
      <calculatedColumnFormula>IF(TableOutpatientRates2425[[#This Row],[MA Group Allowed]] = "Y", IF(NOT(ISBLANK(TableOutpatientRates2425[[#This Row],[Standard Rate]])), TableOutpatientRates2425[Standard Rate], INDEX(TableOutpatientHourlyRates2425[Hourly Rate], MATCH("MA Group", TableOutpatientHourlyRates2425[Group Name], 0))/60*TableOutpatientRates2425[[#This Row],[Minutes for Rate]]), "")</calculatedColumnFormula>
    </tableColumn>
    <tableColumn id="24" xr3:uid="{00000000-0010-0000-0500-000018000000}" name="MD Group" dataDxfId="179">
      <calculatedColumnFormula>IF(TableOutpatientRates2425[[#This Row],[MD Group Allowed]] = "Y", IF(NOT(ISBLANK(TableOutpatientRates2425[[#This Row],[Standard Rate]])), TableOutpatientRates2425[Standard Rate], INDEX(TableOutpatientHourlyRates2425[Hourly Rate], MATCH("MD Group", TableOutpatientHourlyRates2425[Group Name], 0))/60*TableOutpatientRates2425[[#This Row],[Minutes for Rate]]), "")</calculatedColumnFormula>
    </tableColumn>
    <tableColumn id="25" xr3:uid="{00000000-0010-0000-0500-000019000000}" name="NP Group" dataDxfId="178">
      <calculatedColumnFormula>IF(TableOutpatientRates2425[[#This Row],[NP Group Allowed]] = "Y", IF(NOT(ISBLANK(TableOutpatientRates2425[[#This Row],[Standard Rate]])), TableOutpatientRates2425[Standard Rate], INDEX(TableOutpatientHourlyRates2425[Hourly Rate], MATCH("NP Group", TableOutpatientHourlyRates2425[Group Name], 0))/60*TableOutpatientRates2425[[#This Row],[Minutes for Rate]]), "")</calculatedColumnFormula>
    </tableColumn>
    <tableColumn id="26" xr3:uid="{00000000-0010-0000-0500-00001A000000}" name="OT Group" dataDxfId="177">
      <calculatedColumnFormula>IF(TableOutpatientRates2425[[#This Row],[OT Group Allowed]] = "Y", IF(NOT(ISBLANK(TableOutpatientRates2425[[#This Row],[Standard Rate]])), TableOutpatientRates2425[Standard Rate], INDEX(TableOutpatientHourlyRates2425[Hourly Rate], MATCH("OT Group", TableOutpatientHourlyRates2425[Group Name], 0))/60*TableOutpatientRates2425[[#This Row],[Minutes for Rate]]), "")</calculatedColumnFormula>
    </tableColumn>
    <tableColumn id="27" xr3:uid="{00000000-0010-0000-0500-00001B000000}" name="OTHER Group" dataDxfId="176">
      <calculatedColumnFormula>IF(TableOutpatientRates2425[[#This Row],[OTHER Group Allowed]] = "Y", IF(NOT(ISBLANK(TableOutpatientRates2425[[#This Row],[Standard Rate]])), TableOutpatientRates2425[Standard Rate], INDEX(TableOutpatientHourlyRates2425[Hourly Rate], MATCH("OTHER Group", TableOutpatientHourlyRates2425[Group Name], 0))/60*TableOutpatientRates2425[[#This Row],[Minutes for Rate]]), "")</calculatedColumnFormula>
    </tableColumn>
    <tableColumn id="28" xr3:uid="{00000000-0010-0000-0500-00001C000000}" name="PA Group" dataDxfId="175">
      <calculatedColumnFormula>IF(TableOutpatientRates2425[[#This Row],[PA Group Allowed]] = "Y", IF(NOT(ISBLANK(TableOutpatientRates2425[[#This Row],[Standard Rate]])), TableOutpatientRates2425[Standard Rate], INDEX(TableOutpatientHourlyRates2425[Hourly Rate], MATCH("PA Group", TableOutpatientHourlyRates2425[Group Name], 0))/60*TableOutpatientRates2425[[#This Row],[Minutes for Rate]]), "")</calculatedColumnFormula>
    </tableColumn>
    <tableColumn id="29" xr3:uid="{00000000-0010-0000-0500-00001D000000}" name="PEER Group" dataDxfId="174">
      <calculatedColumnFormula>IF(TableOutpatientRates2425[[#This Row],[PEER Group Allowed]] = "Y", IF(NOT(ISBLANK(TableOutpatientRates2425[[#This Row],[Standard Rate]])), TableOutpatientRates2425[Standard Rate], INDEX(TableOutpatientHourlyRates2425[Hourly Rate], MATCH("PEER Group", TableOutpatientHourlyRates2425[Group Name], 0))/60*TableOutpatientRates2425[[#This Row],[Minutes for Rate]]), "")</calculatedColumnFormula>
    </tableColumn>
    <tableColumn id="30" xr3:uid="{00000000-0010-0000-0500-00001E000000}" name="PHARM Group" dataDxfId="173">
      <calculatedColumnFormula>IF(TableOutpatientRates2425[[#This Row],[PHARM Group Allowed]] = "Y", IF(NOT(ISBLANK(TableOutpatientRates2425[[#This Row],[Standard Rate]])), TableOutpatientRates2425[Standard Rate], INDEX(TableOutpatientHourlyRates2425[Hourly Rate], MATCH("PHARM Group", TableOutpatientHourlyRates2425[Group Name], 0))/60*TableOutpatientRates2425[[#This Row],[Minutes for Rate]]), "")</calculatedColumnFormula>
    </tableColumn>
    <tableColumn id="31" xr3:uid="{00000000-0010-0000-0500-00001F000000}" name="PSY Group" dataDxfId="172">
      <calculatedColumnFormula>IF(TableOutpatientRates2425[[#This Row],[PSY Group Allowed]] = "Y", IF(NOT(ISBLANK(TableOutpatientRates2425[[#This Row],[Standard Rate]])), TableOutpatientRates2425[Standard Rate], INDEX(TableOutpatientHourlyRates2425[Hourly Rate], MATCH("PSY Group", TableOutpatientHourlyRates2425[Group Name], 0))/60*TableOutpatientRates2425[[#This Row],[Minutes for Rate]]), "")</calculatedColumnFormula>
    </tableColumn>
    <tableColumn id="32" xr3:uid="{00000000-0010-0000-0500-000020000000}" name="PT Group" dataDxfId="171">
      <calculatedColumnFormula>IF(TableOutpatientRates2425[[#This Row],[PT Group Allowed]] = "Y", IF(NOT(ISBLANK(TableOutpatientRates2425[[#This Row],[Standard Rate]])), TableOutpatientRates2425[Standard Rate], INDEX(TableOutpatientHourlyRates2425[Hourly Rate], MATCH("PT Group", TableOutpatientHourlyRates2425[Group Name], 0))/60*TableOutpatientRates2425[[#This Row],[Minutes for Rate]]), "")</calculatedColumnFormula>
    </tableColumn>
    <tableColumn id="33" xr3:uid="{00000000-0010-0000-0500-000021000000}" name="RN Group" dataDxfId="170">
      <calculatedColumnFormula>IF(TableOutpatientRates2425[[#This Row],[RN Group Allowed]] = "Y", IF(NOT(ISBLANK(TableOutpatientRates2425[[#This Row],[Standard Rate]])), TableOutpatientRates2425[Standard Rate], INDEX(TableOutpatientHourlyRates2425[Hourly Rate], MATCH("RN Group", TableOutpatientHourlyRates2425[Group Name], 0))/60*TableOutpatientRates2425[[#This Row],[Minutes for Rate]]), "")</calculatedColumnFormula>
    </tableColumn>
    <tableColumn id="34" xr3:uid="{00000000-0010-0000-0500-000022000000}" name="CHW Group" dataDxfId="169">
      <calculatedColumnFormula>IF(TableOutpatientRates2425[[#This Row],[CHW Group Allowed]] = "Y", IF(NOT(ISBLANK(TableOutpatientRates2425[[#This Row],[Standard Rate]])), TableOutpatientRates2425[Standard Rate], INDEX(TableOutpatientHourlyRates2425[Hourly Rate], MATCH("CHW Group", TableOutpatientHourlyRates2425[Group Name], 0))/60*TableOutpatientRates2425[[#This Row],[Minutes for Rate]]), "")</calculatedColumnFormula>
    </tableColumn>
  </tableColumns>
  <tableStyleInfo name="TableStyleMedium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OutpatientRates2526" displayName="TableOutpatientRates2526" ref="A1:AH68">
  <autoFilter ref="A1:AH68" xr:uid="{00000000-0009-0000-0100-000007000000}"/>
  <tableColumns count="34">
    <tableColumn id="1" xr3:uid="{00000000-0010-0000-0600-000001000000}" name="BillingCode"/>
    <tableColumn id="2" xr3:uid="{00000000-0010-0000-0600-000002000000}" name="Description"/>
    <tableColumn id="3" xr3:uid="{00000000-0010-0000-0600-000003000000}" name="Minutes for Rate" dataDxfId="153"/>
    <tableColumn id="4" xr3:uid="{00000000-0010-0000-0600-000004000000}" name="AOD Group Allowed"/>
    <tableColumn id="5" xr3:uid="{00000000-0010-0000-0600-000005000000}" name="LPHA Group Allowed"/>
    <tableColumn id="6" xr3:uid="{00000000-0010-0000-0600-000006000000}" name="LVN Group Allowed"/>
    <tableColumn id="7" xr3:uid="{00000000-0010-0000-0600-000007000000}" name="MA Group Allowed"/>
    <tableColumn id="8" xr3:uid="{00000000-0010-0000-0600-000008000000}" name="MD Group Allowed"/>
    <tableColumn id="9" xr3:uid="{00000000-0010-0000-0600-000009000000}" name="NP Group Allowed"/>
    <tableColumn id="10" xr3:uid="{00000000-0010-0000-0600-00000A000000}" name="OT Group Allowed"/>
    <tableColumn id="11" xr3:uid="{00000000-0010-0000-0600-00000B000000}" name="OTHER Group Allowed"/>
    <tableColumn id="12" xr3:uid="{00000000-0010-0000-0600-00000C000000}" name="PEER Group Allowed"/>
    <tableColumn id="13" xr3:uid="{00000000-0010-0000-0600-00000D000000}" name="PA Group Allowed"/>
    <tableColumn id="14" xr3:uid="{00000000-0010-0000-0600-00000E000000}" name="PSY Group Allowed"/>
    <tableColumn id="15" xr3:uid="{00000000-0010-0000-0600-00000F000000}" name="PT Group Allowed"/>
    <tableColumn id="16" xr3:uid="{00000000-0010-0000-0600-000010000000}" name="RN Group Allowed"/>
    <tableColumn id="17" xr3:uid="{00000000-0010-0000-0600-000011000000}" name="CHW Group Allowed"/>
    <tableColumn id="18" xr3:uid="{00000000-0010-0000-0600-000012000000}" name="PHARM Group Allowed"/>
    <tableColumn id="19" xr3:uid="{00000000-0010-0000-0600-000013000000}" name="Standard Rate" dataDxfId="152"/>
    <tableColumn id="20" xr3:uid="{00000000-0010-0000-0600-000014000000}" name="AOD Group" dataDxfId="151">
      <calculatedColumnFormula>IF(TableOutpatientRates2526[[#This Row],[AOD Group Allowed]] = "Y", IF(NOT(ISBLANK(TableOutpatientRates2526[[#This Row],[Standard Rate]])), TableOutpatientRates2526[Standard Rate], INDEX(TableOutpatientHourlyRates2526[Hourly Rate], MATCH("AOD Group", TableOutpatientHourlyRates2526[Group Name], 0))/60*TableOutpatientRates2526[[#This Row],[Minutes for Rate]]), "")</calculatedColumnFormula>
    </tableColumn>
    <tableColumn id="21" xr3:uid="{00000000-0010-0000-0600-000015000000}" name="LPHA Group" dataDxfId="150">
      <calculatedColumnFormula>IF(TableOutpatientRates2526[[#This Row],[LPHA Group Allowed]] = "Y", IF(NOT(ISBLANK(TableOutpatientRates2526[[#This Row],[Standard Rate]])), TableOutpatientRates2526[Standard Rate], INDEX(TableOutpatientHourlyRates2526[Hourly Rate], MATCH("LPHA Group", TableOutpatientHourlyRates2526[Group Name], 0))/60*TableOutpatientRates2526[[#This Row],[Minutes for Rate]]), "")</calculatedColumnFormula>
    </tableColumn>
    <tableColumn id="22" xr3:uid="{00000000-0010-0000-0600-000016000000}" name="LVN Group" dataDxfId="149">
      <calculatedColumnFormula>IF(TableOutpatientRates2526[[#This Row],[LVN Group Allowed]] = "Y", IF(NOT(ISBLANK(TableOutpatientRates2526[[#This Row],[Standard Rate]])), TableOutpatientRates2526[Standard Rate], INDEX(TableOutpatientHourlyRates2526[Hourly Rate], MATCH("LVN Group", TableOutpatientHourlyRates2526[Group Name], 0))/60*TableOutpatientRates2526[[#This Row],[Minutes for Rate]]), "")</calculatedColumnFormula>
    </tableColumn>
    <tableColumn id="23" xr3:uid="{00000000-0010-0000-0600-000017000000}" name="MA Group" dataDxfId="148">
      <calculatedColumnFormula>IF(TableOutpatientRates2526[[#This Row],[MA Group Allowed]] = "Y", IF(NOT(ISBLANK(TableOutpatientRates2526[[#This Row],[Standard Rate]])), TableOutpatientRates2526[Standard Rate], INDEX(TableOutpatientHourlyRates2526[Hourly Rate], MATCH("MA Group", TableOutpatientHourlyRates2526[Group Name], 0))/60*TableOutpatientRates2526[[#This Row],[Minutes for Rate]]), "")</calculatedColumnFormula>
    </tableColumn>
    <tableColumn id="24" xr3:uid="{00000000-0010-0000-0600-000018000000}" name="MD Group" dataDxfId="147">
      <calculatedColumnFormula>IF(TableOutpatientRates2526[[#This Row],[MD Group Allowed]] = "Y", IF(NOT(ISBLANK(TableOutpatientRates2526[[#This Row],[Standard Rate]])), TableOutpatientRates2526[Standard Rate], INDEX(TableOutpatientHourlyRates2526[Hourly Rate], MATCH("MD Group", TableOutpatientHourlyRates2526[Group Name], 0))/60*TableOutpatientRates2526[[#This Row],[Minutes for Rate]]), "")</calculatedColumnFormula>
    </tableColumn>
    <tableColumn id="25" xr3:uid="{00000000-0010-0000-0600-000019000000}" name="NP Group" dataDxfId="146">
      <calculatedColumnFormula>IF(TableOutpatientRates2526[[#This Row],[NP Group Allowed]] = "Y", IF(NOT(ISBLANK(TableOutpatientRates2526[[#This Row],[Standard Rate]])), TableOutpatientRates2526[Standard Rate], INDEX(TableOutpatientHourlyRates2526[Hourly Rate], MATCH("NP Group", TableOutpatientHourlyRates2526[Group Name], 0))/60*TableOutpatientRates2526[[#This Row],[Minutes for Rate]]), "")</calculatedColumnFormula>
    </tableColumn>
    <tableColumn id="26" xr3:uid="{00000000-0010-0000-0600-00001A000000}" name="OT Group" dataDxfId="145">
      <calculatedColumnFormula>IF(TableOutpatientRates2526[[#This Row],[OT Group Allowed]] = "Y", IF(NOT(ISBLANK(TableOutpatientRates2526[[#This Row],[Standard Rate]])), TableOutpatientRates2526[Standard Rate], INDEX(TableOutpatientHourlyRates2526[Hourly Rate], MATCH("OT Group", TableOutpatientHourlyRates2526[Group Name], 0))/60*TableOutpatientRates2526[[#This Row],[Minutes for Rate]]), "")</calculatedColumnFormula>
    </tableColumn>
    <tableColumn id="27" xr3:uid="{00000000-0010-0000-0600-00001B000000}" name="OTHER Group" dataDxfId="144">
      <calculatedColumnFormula>IF(TableOutpatientRates2526[[#This Row],[OTHER Group Allowed]] = "Y", IF(NOT(ISBLANK(TableOutpatientRates2526[[#This Row],[Standard Rate]])), TableOutpatientRates2526[Standard Rate], INDEX(TableOutpatientHourlyRates2526[Hourly Rate], MATCH("OTHER Group", TableOutpatientHourlyRates2526[Group Name], 0))/60*TableOutpatientRates2526[[#This Row],[Minutes for Rate]]), "")</calculatedColumnFormula>
    </tableColumn>
    <tableColumn id="28" xr3:uid="{00000000-0010-0000-0600-00001C000000}" name="PA Group" dataDxfId="143">
      <calculatedColumnFormula>IF(TableOutpatientRates2526[[#This Row],[PA Group Allowed]] = "Y", IF(NOT(ISBLANK(TableOutpatientRates2526[[#This Row],[Standard Rate]])), TableOutpatientRates2526[Standard Rate], INDEX(TableOutpatientHourlyRates2526[Hourly Rate], MATCH("PA Group", TableOutpatientHourlyRates2526[Group Name], 0))/60*TableOutpatientRates2526[[#This Row],[Minutes for Rate]]), "")</calculatedColumnFormula>
    </tableColumn>
    <tableColumn id="29" xr3:uid="{00000000-0010-0000-0600-00001D000000}" name="PEER Group" dataDxfId="142">
      <calculatedColumnFormula>IF(TableOutpatientRates2526[[#This Row],[PEER Group Allowed]] = "Y", IF(NOT(ISBLANK(TableOutpatientRates2526[[#This Row],[Standard Rate]])), TableOutpatientRates2526[Standard Rate], INDEX(TableOutpatientHourlyRates2526[Hourly Rate], MATCH("PEER Group", TableOutpatientHourlyRates2526[Group Name], 0))/60*TableOutpatientRates2526[[#This Row],[Minutes for Rate]]), "")</calculatedColumnFormula>
    </tableColumn>
    <tableColumn id="30" xr3:uid="{00000000-0010-0000-0600-00001E000000}" name="PHARM Group" dataDxfId="141">
      <calculatedColumnFormula>IF(TableOutpatientRates2526[[#This Row],[PHARM Group Allowed]] = "Y", IF(NOT(ISBLANK(TableOutpatientRates2526[[#This Row],[Standard Rate]])), TableOutpatientRates2526[Standard Rate], INDEX(TableOutpatientHourlyRates2526[Hourly Rate], MATCH("PHARM Group", TableOutpatientHourlyRates2526[Group Name], 0))/60*TableOutpatientRates2526[[#This Row],[Minutes for Rate]]), "")</calculatedColumnFormula>
    </tableColumn>
    <tableColumn id="31" xr3:uid="{00000000-0010-0000-0600-00001F000000}" name="PSY Group" dataDxfId="140">
      <calculatedColumnFormula>IF(TableOutpatientRates2526[[#This Row],[PSY Group Allowed]] = "Y", IF(NOT(ISBLANK(TableOutpatientRates2526[[#This Row],[Standard Rate]])), TableOutpatientRates2526[Standard Rate], INDEX(TableOutpatientHourlyRates2526[Hourly Rate], MATCH("PSY Group", TableOutpatientHourlyRates2526[Group Name], 0))/60*TableOutpatientRates2526[[#This Row],[Minutes for Rate]]), "")</calculatedColumnFormula>
    </tableColumn>
    <tableColumn id="32" xr3:uid="{00000000-0010-0000-0600-000020000000}" name="PT Group" dataDxfId="139">
      <calculatedColumnFormula>IF(TableOutpatientRates2526[[#This Row],[PT Group Allowed]] = "Y", IF(NOT(ISBLANK(TableOutpatientRates2526[[#This Row],[Standard Rate]])), TableOutpatientRates2526[Standard Rate], INDEX(TableOutpatientHourlyRates2526[Hourly Rate], MATCH("PT Group", TableOutpatientHourlyRates2526[Group Name], 0))/60*TableOutpatientRates2526[[#This Row],[Minutes for Rate]]), "")</calculatedColumnFormula>
    </tableColumn>
    <tableColumn id="33" xr3:uid="{00000000-0010-0000-0600-000021000000}" name="RN Group" dataDxfId="138">
      <calculatedColumnFormula>IF(TableOutpatientRates2526[[#This Row],[RN Group Allowed]] = "Y", IF(NOT(ISBLANK(TableOutpatientRates2526[[#This Row],[Standard Rate]])), TableOutpatientRates2526[Standard Rate], INDEX(TableOutpatientHourlyRates2526[Hourly Rate], MATCH("RN Group", TableOutpatientHourlyRates2526[Group Name], 0))/60*TableOutpatientRates2526[[#This Row],[Minutes for Rate]]), "")</calculatedColumnFormula>
    </tableColumn>
    <tableColumn id="34" xr3:uid="{00000000-0010-0000-0600-000022000000}" name="CHW Group" dataDxfId="137">
      <calculatedColumnFormula>IF(TableOutpatientRates2526[[#This Row],[CHW Group Allowed]] = "Y", IF(NOT(ISBLANK(TableOutpatientRates2526[[#This Row],[Standard Rate]])), TableOutpatientRates2526[Standard Rate], INDEX(TableOutpatientHourlyRates2526[Hourly Rate], MATCH("CHW Group", TableOutpatientHourlyRates2526[Group Name], 0))/60*TableOutpatientRates2526[[#This Row],[Minutes for Rate]]), "")</calculatedColumnFormula>
    </tableColumn>
  </tableColumns>
  <tableStyleInfo name="TableStyleMedium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OutpatientRates2627" displayName="TableOutpatientRates2627" ref="A1:AH68">
  <autoFilter ref="A1:AH68" xr:uid="{00000000-0009-0000-0100-000008000000}"/>
  <tableColumns count="34">
    <tableColumn id="1" xr3:uid="{00000000-0010-0000-0700-000001000000}" name="BillingCode"/>
    <tableColumn id="2" xr3:uid="{00000000-0010-0000-0700-000002000000}" name="Description"/>
    <tableColumn id="3" xr3:uid="{00000000-0010-0000-0700-000003000000}" name="Minutes for Rate" dataDxfId="121"/>
    <tableColumn id="4" xr3:uid="{00000000-0010-0000-0700-000004000000}" name="AOD Group Allowed"/>
    <tableColumn id="5" xr3:uid="{00000000-0010-0000-0700-000005000000}" name="LPHA Group Allowed"/>
    <tableColumn id="6" xr3:uid="{00000000-0010-0000-0700-000006000000}" name="LVN Group Allowed"/>
    <tableColumn id="7" xr3:uid="{00000000-0010-0000-0700-000007000000}" name="MA Group Allowed"/>
    <tableColumn id="8" xr3:uid="{00000000-0010-0000-0700-000008000000}" name="MD Group Allowed"/>
    <tableColumn id="9" xr3:uid="{00000000-0010-0000-0700-000009000000}" name="NP Group Allowed"/>
    <tableColumn id="10" xr3:uid="{00000000-0010-0000-0700-00000A000000}" name="OT Group Allowed"/>
    <tableColumn id="11" xr3:uid="{00000000-0010-0000-0700-00000B000000}" name="OTHER Group Allowed"/>
    <tableColumn id="12" xr3:uid="{00000000-0010-0000-0700-00000C000000}" name="PEER Group Allowed"/>
    <tableColumn id="13" xr3:uid="{00000000-0010-0000-0700-00000D000000}" name="PA Group Allowed"/>
    <tableColumn id="14" xr3:uid="{00000000-0010-0000-0700-00000E000000}" name="PSY Group Allowed"/>
    <tableColumn id="15" xr3:uid="{00000000-0010-0000-0700-00000F000000}" name="PT Group Allowed"/>
    <tableColumn id="16" xr3:uid="{00000000-0010-0000-0700-000010000000}" name="RN Group Allowed"/>
    <tableColumn id="17" xr3:uid="{00000000-0010-0000-0700-000011000000}" name="CHW Group Allowed"/>
    <tableColumn id="18" xr3:uid="{00000000-0010-0000-0700-000012000000}" name="PHARM Group Allowed"/>
    <tableColumn id="19" xr3:uid="{00000000-0010-0000-0700-000013000000}" name="Standard Rate" dataDxfId="120"/>
    <tableColumn id="20" xr3:uid="{00000000-0010-0000-0700-000014000000}" name="AOD Group" dataDxfId="119">
      <calculatedColumnFormula>IF(TableOutpatientRates2627[[#This Row],[AOD Group Allowed]] = "Y", IF(NOT(ISBLANK(TableOutpatientRates2627[[#This Row],[Standard Rate]])), TableOutpatientRates2627[Standard Rate], INDEX(TableOutpatientHourlyRates2627[Hourly Rate], MATCH("AOD Group", TableOutpatientHourlyRates2627[Group Name], 0))/60*TableOutpatientRates2627[[#This Row],[Minutes for Rate]]), "")</calculatedColumnFormula>
    </tableColumn>
    <tableColumn id="21" xr3:uid="{00000000-0010-0000-0700-000015000000}" name="LPHA Group" dataDxfId="118">
      <calculatedColumnFormula>IF(TableOutpatientRates2627[[#This Row],[LPHA Group Allowed]] = "Y", IF(NOT(ISBLANK(TableOutpatientRates2627[[#This Row],[Standard Rate]])), TableOutpatientRates2627[Standard Rate], INDEX(TableOutpatientHourlyRates2627[Hourly Rate], MATCH("LPHA Group", TableOutpatientHourlyRates2627[Group Name], 0))/60*TableOutpatientRates2627[[#This Row],[Minutes for Rate]]), "")</calculatedColumnFormula>
    </tableColumn>
    <tableColumn id="22" xr3:uid="{00000000-0010-0000-0700-000016000000}" name="LVN Group" dataDxfId="117">
      <calculatedColumnFormula>IF(TableOutpatientRates2627[[#This Row],[LVN Group Allowed]] = "Y", IF(NOT(ISBLANK(TableOutpatientRates2627[[#This Row],[Standard Rate]])), TableOutpatientRates2627[Standard Rate], INDEX(TableOutpatientHourlyRates2627[Hourly Rate], MATCH("LVN Group", TableOutpatientHourlyRates2627[Group Name], 0))/60*TableOutpatientRates2627[[#This Row],[Minutes for Rate]]), "")</calculatedColumnFormula>
    </tableColumn>
    <tableColumn id="23" xr3:uid="{00000000-0010-0000-0700-000017000000}" name="MA Group" dataDxfId="116">
      <calculatedColumnFormula>IF(TableOutpatientRates2627[[#This Row],[MA Group Allowed]] = "Y", IF(NOT(ISBLANK(TableOutpatientRates2627[[#This Row],[Standard Rate]])), TableOutpatientRates2627[Standard Rate], INDEX(TableOutpatientHourlyRates2627[Hourly Rate], MATCH("MA Group", TableOutpatientHourlyRates2627[Group Name], 0))/60*TableOutpatientRates2627[[#This Row],[Minutes for Rate]]), "")</calculatedColumnFormula>
    </tableColumn>
    <tableColumn id="24" xr3:uid="{00000000-0010-0000-0700-000018000000}" name="MD Group" dataDxfId="115">
      <calculatedColumnFormula>IF(TableOutpatientRates2627[[#This Row],[MD Group Allowed]] = "Y", IF(NOT(ISBLANK(TableOutpatientRates2627[[#This Row],[Standard Rate]])), TableOutpatientRates2627[Standard Rate], INDEX(TableOutpatientHourlyRates2627[Hourly Rate], MATCH("MD Group", TableOutpatientHourlyRates2627[Group Name], 0))/60*TableOutpatientRates2627[[#This Row],[Minutes for Rate]]), "")</calculatedColumnFormula>
    </tableColumn>
    <tableColumn id="25" xr3:uid="{00000000-0010-0000-0700-000019000000}" name="NP Group" dataDxfId="114">
      <calculatedColumnFormula>IF(TableOutpatientRates2627[[#This Row],[NP Group Allowed]] = "Y", IF(NOT(ISBLANK(TableOutpatientRates2627[[#This Row],[Standard Rate]])), TableOutpatientRates2627[Standard Rate], INDEX(TableOutpatientHourlyRates2627[Hourly Rate], MATCH("NP Group", TableOutpatientHourlyRates2627[Group Name], 0))/60*TableOutpatientRates2627[[#This Row],[Minutes for Rate]]), "")</calculatedColumnFormula>
    </tableColumn>
    <tableColumn id="26" xr3:uid="{00000000-0010-0000-0700-00001A000000}" name="OT Group" dataDxfId="113">
      <calculatedColumnFormula>IF(TableOutpatientRates2627[[#This Row],[OT Group Allowed]] = "Y", IF(NOT(ISBLANK(TableOutpatientRates2627[[#This Row],[Standard Rate]])), TableOutpatientRates2627[Standard Rate], INDEX(TableOutpatientHourlyRates2627[Hourly Rate], MATCH("OT Group", TableOutpatientHourlyRates2627[Group Name], 0))/60*TableOutpatientRates2627[[#This Row],[Minutes for Rate]]), "")</calculatedColumnFormula>
    </tableColumn>
    <tableColumn id="27" xr3:uid="{00000000-0010-0000-0700-00001B000000}" name="OTHER Group" dataDxfId="112">
      <calculatedColumnFormula>IF(TableOutpatientRates2627[[#This Row],[OTHER Group Allowed]] = "Y", IF(NOT(ISBLANK(TableOutpatientRates2627[[#This Row],[Standard Rate]])), TableOutpatientRates2627[Standard Rate], INDEX(TableOutpatientHourlyRates2627[Hourly Rate], MATCH("OTHER Group", TableOutpatientHourlyRates2627[Group Name], 0))/60*TableOutpatientRates2627[[#This Row],[Minutes for Rate]]), "")</calculatedColumnFormula>
    </tableColumn>
    <tableColumn id="28" xr3:uid="{00000000-0010-0000-0700-00001C000000}" name="PA Group" dataDxfId="111">
      <calculatedColumnFormula>IF(TableOutpatientRates2627[[#This Row],[PA Group Allowed]] = "Y", IF(NOT(ISBLANK(TableOutpatientRates2627[[#This Row],[Standard Rate]])), TableOutpatientRates2627[Standard Rate], INDEX(TableOutpatientHourlyRates2627[Hourly Rate], MATCH("PA Group", TableOutpatientHourlyRates2627[Group Name], 0))/60*TableOutpatientRates2627[[#This Row],[Minutes for Rate]]), "")</calculatedColumnFormula>
    </tableColumn>
    <tableColumn id="29" xr3:uid="{00000000-0010-0000-0700-00001D000000}" name="PEER Group" dataDxfId="110">
      <calculatedColumnFormula>IF(TableOutpatientRates2627[[#This Row],[PEER Group Allowed]] = "Y", IF(NOT(ISBLANK(TableOutpatientRates2627[[#This Row],[Standard Rate]])), TableOutpatientRates2627[Standard Rate], INDEX(TableOutpatientHourlyRates2627[Hourly Rate], MATCH("PEER Group", TableOutpatientHourlyRates2627[Group Name], 0))/60*TableOutpatientRates2627[[#This Row],[Minutes for Rate]]), "")</calculatedColumnFormula>
    </tableColumn>
    <tableColumn id="30" xr3:uid="{00000000-0010-0000-0700-00001E000000}" name="PHARM Group" dataDxfId="109">
      <calculatedColumnFormula>IF(TableOutpatientRates2627[[#This Row],[PHARM Group Allowed]] = "Y", IF(NOT(ISBLANK(TableOutpatientRates2627[[#This Row],[Standard Rate]])), TableOutpatientRates2627[Standard Rate], INDEX(TableOutpatientHourlyRates2627[Hourly Rate], MATCH("PHARM Group", TableOutpatientHourlyRates2627[Group Name], 0))/60*TableOutpatientRates2627[[#This Row],[Minutes for Rate]]), "")</calculatedColumnFormula>
    </tableColumn>
    <tableColumn id="31" xr3:uid="{00000000-0010-0000-0700-00001F000000}" name="PSY Group" dataDxfId="108">
      <calculatedColumnFormula>IF(TableOutpatientRates2627[[#This Row],[PSY Group Allowed]] = "Y", IF(NOT(ISBLANK(TableOutpatientRates2627[[#This Row],[Standard Rate]])), TableOutpatientRates2627[Standard Rate], INDEX(TableOutpatientHourlyRates2627[Hourly Rate], MATCH("PSY Group", TableOutpatientHourlyRates2627[Group Name], 0))/60*TableOutpatientRates2627[[#This Row],[Minutes for Rate]]), "")</calculatedColumnFormula>
    </tableColumn>
    <tableColumn id="32" xr3:uid="{00000000-0010-0000-0700-000020000000}" name="PT Group" dataDxfId="107">
      <calculatedColumnFormula>IF(TableOutpatientRates2627[[#This Row],[PT Group Allowed]] = "Y", IF(NOT(ISBLANK(TableOutpatientRates2627[[#This Row],[Standard Rate]])), TableOutpatientRates2627[Standard Rate], INDEX(TableOutpatientHourlyRates2627[Hourly Rate], MATCH("PT Group", TableOutpatientHourlyRates2627[Group Name], 0))/60*TableOutpatientRates2627[[#This Row],[Minutes for Rate]]), "")</calculatedColumnFormula>
    </tableColumn>
    <tableColumn id="33" xr3:uid="{00000000-0010-0000-0700-000021000000}" name="RN Group" dataDxfId="106">
      <calculatedColumnFormula>IF(TableOutpatientRates2627[[#This Row],[RN Group Allowed]] = "Y", IF(NOT(ISBLANK(TableOutpatientRates2627[[#This Row],[Standard Rate]])), TableOutpatientRates2627[Standard Rate], INDEX(TableOutpatientHourlyRates2627[Hourly Rate], MATCH("RN Group", TableOutpatientHourlyRates2627[Group Name], 0))/60*TableOutpatientRates2627[[#This Row],[Minutes for Rate]]), "")</calculatedColumnFormula>
    </tableColumn>
    <tableColumn id="34" xr3:uid="{00000000-0010-0000-0700-000022000000}" name="CHW Group" dataDxfId="105">
      <calculatedColumnFormula>IF(TableOutpatientRates2627[[#This Row],[CHW Group Allowed]] = "Y", IF(NOT(ISBLANK(TableOutpatientRates2627[[#This Row],[Standard Rate]])), TableOutpatientRates2627[Standard Rate], INDEX(TableOutpatientHourlyRates2627[Hourly Rate], MATCH("CHW Group", TableOutpatientHourlyRates2627[Group Name], 0))/60*TableOutpatientRates2627[[#This Row],[Minutes for Rate]]), "")</calculatedColumnFormula>
    </tableColumn>
  </tableColumns>
  <tableStyleInfo name="TableStyleMedium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OutpatientRates2425_Commercial" displayName="TableOutpatientRates2425_Commercial" ref="A1:AH6">
  <autoFilter ref="A1:AH6" xr:uid="{00000000-0009-0000-0100-000009000000}"/>
  <tableColumns count="34">
    <tableColumn id="1" xr3:uid="{00000000-0010-0000-0800-000001000000}" name="BillingCode"/>
    <tableColumn id="2" xr3:uid="{00000000-0010-0000-0800-000002000000}" name="Description"/>
    <tableColumn id="3" xr3:uid="{00000000-0010-0000-0800-000003000000}" name="Minutes for Rate" dataDxfId="89"/>
    <tableColumn id="4" xr3:uid="{00000000-0010-0000-0800-000004000000}" name="AOD Group Allowed"/>
    <tableColumn id="5" xr3:uid="{00000000-0010-0000-0800-000005000000}" name="LPHA Group Allowed"/>
    <tableColumn id="6" xr3:uid="{00000000-0010-0000-0800-000006000000}" name="LVN Group Allowed"/>
    <tableColumn id="7" xr3:uid="{00000000-0010-0000-0800-000007000000}" name="MA Group Allowed"/>
    <tableColumn id="8" xr3:uid="{00000000-0010-0000-0800-000008000000}" name="MD Group Allowed"/>
    <tableColumn id="9" xr3:uid="{00000000-0010-0000-0800-000009000000}" name="NP Group Allowed"/>
    <tableColumn id="10" xr3:uid="{00000000-0010-0000-0800-00000A000000}" name="OT Group Allowed"/>
    <tableColumn id="11" xr3:uid="{00000000-0010-0000-0800-00000B000000}" name="OTHER Group Allowed"/>
    <tableColumn id="12" xr3:uid="{00000000-0010-0000-0800-00000C000000}" name="PEER Group Allowed"/>
    <tableColumn id="13" xr3:uid="{00000000-0010-0000-0800-00000D000000}" name="PA Group Allowed"/>
    <tableColumn id="14" xr3:uid="{00000000-0010-0000-0800-00000E000000}" name="PSY Group Allowed"/>
    <tableColumn id="15" xr3:uid="{00000000-0010-0000-0800-00000F000000}" name="PT Group Allowed"/>
    <tableColumn id="16" xr3:uid="{00000000-0010-0000-0800-000010000000}" name="RN Group Allowed"/>
    <tableColumn id="17" xr3:uid="{00000000-0010-0000-0800-000011000000}" name="PHARM Group Allowed"/>
    <tableColumn id="18" xr3:uid="{00000000-0010-0000-0800-000012000000}" name="CHW Group Allowed"/>
    <tableColumn id="19" xr3:uid="{00000000-0010-0000-0800-000013000000}" name="Standard Rate" dataDxfId="88"/>
    <tableColumn id="20" xr3:uid="{00000000-0010-0000-0800-000014000000}" name="AOD Group" dataDxfId="87">
      <calculatedColumnFormula>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calculatedColumnFormula>
    </tableColumn>
    <tableColumn id="21" xr3:uid="{00000000-0010-0000-0800-000015000000}" name="LPHA Group" dataDxfId="86">
      <calculatedColumnFormula>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calculatedColumnFormula>
    </tableColumn>
    <tableColumn id="22" xr3:uid="{00000000-0010-0000-0800-000016000000}" name="LVN Group" dataDxfId="85">
      <calculatedColumnFormula>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calculatedColumnFormula>
    </tableColumn>
    <tableColumn id="23" xr3:uid="{00000000-0010-0000-0800-000017000000}" name="MA Group" dataDxfId="84">
      <calculatedColumnFormula>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calculatedColumnFormula>
    </tableColumn>
    <tableColumn id="24" xr3:uid="{00000000-0010-0000-0800-000018000000}" name="MD Group" dataDxfId="83">
      <calculatedColumnFormula>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calculatedColumnFormula>
    </tableColumn>
    <tableColumn id="25" xr3:uid="{00000000-0010-0000-0800-000019000000}" name="NP Group" dataDxfId="82">
      <calculatedColumnFormula>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calculatedColumnFormula>
    </tableColumn>
    <tableColumn id="26" xr3:uid="{00000000-0010-0000-0800-00001A000000}" name="OT Group" dataDxfId="81">
      <calculatedColumnFormula>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calculatedColumnFormula>
    </tableColumn>
    <tableColumn id="27" xr3:uid="{00000000-0010-0000-0800-00001B000000}" name="OTHER Group" dataDxfId="80">
      <calculatedColumnFormula>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calculatedColumnFormula>
    </tableColumn>
    <tableColumn id="28" xr3:uid="{00000000-0010-0000-0800-00001C000000}" name="PA Group" dataDxfId="79">
      <calculatedColumnFormula>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calculatedColumnFormula>
    </tableColumn>
    <tableColumn id="29" xr3:uid="{00000000-0010-0000-0800-00001D000000}" name="PEER Group" dataDxfId="78">
      <calculatedColumnFormula>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calculatedColumnFormula>
    </tableColumn>
    <tableColumn id="30" xr3:uid="{00000000-0010-0000-0800-00001E000000}" name="PHARM Group" dataDxfId="77">
      <calculatedColumnFormula>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calculatedColumnFormula>
    </tableColumn>
    <tableColumn id="31" xr3:uid="{00000000-0010-0000-0800-00001F000000}" name="PSY Group" dataDxfId="76">
      <calculatedColumnFormula>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calculatedColumnFormula>
    </tableColumn>
    <tableColumn id="32" xr3:uid="{00000000-0010-0000-0800-000020000000}" name="PT Group" dataDxfId="75">
      <calculatedColumnFormula>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calculatedColumnFormula>
    </tableColumn>
    <tableColumn id="33" xr3:uid="{00000000-0010-0000-0800-000021000000}" name="RN Group" dataDxfId="74">
      <calculatedColumnFormula>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calculatedColumnFormula>
    </tableColumn>
    <tableColumn id="34" xr3:uid="{00000000-0010-0000-0800-000022000000}" name="CHW Group" dataDxfId="73">
      <calculatedColumnFormula>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calculatedColumnFormula>
    </tableColumn>
  </tableColumns>
  <tableStyleInfo name="TableStyleMedium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OutpatientRates2526_Commercial" displayName="TableOutpatientRates2526_Commercial" ref="A1:AH6">
  <autoFilter ref="A1:AH6" xr:uid="{00000000-0009-0000-0100-00000A000000}"/>
  <tableColumns count="34">
    <tableColumn id="1" xr3:uid="{00000000-0010-0000-0900-000001000000}" name="BillingCode"/>
    <tableColumn id="2" xr3:uid="{00000000-0010-0000-0900-000002000000}" name="Description"/>
    <tableColumn id="3" xr3:uid="{00000000-0010-0000-0900-000003000000}" name="Minutes for Rate" dataDxfId="57"/>
    <tableColumn id="4" xr3:uid="{00000000-0010-0000-0900-000004000000}" name="AOD Group Allowed"/>
    <tableColumn id="5" xr3:uid="{00000000-0010-0000-0900-000005000000}" name="LPHA Group Allowed"/>
    <tableColumn id="6" xr3:uid="{00000000-0010-0000-0900-000006000000}" name="LVN Group Allowed"/>
    <tableColumn id="7" xr3:uid="{00000000-0010-0000-0900-000007000000}" name="MA Group Allowed"/>
    <tableColumn id="8" xr3:uid="{00000000-0010-0000-0900-000008000000}" name="MD Group Allowed"/>
    <tableColumn id="9" xr3:uid="{00000000-0010-0000-0900-000009000000}" name="NP Group Allowed"/>
    <tableColumn id="10" xr3:uid="{00000000-0010-0000-0900-00000A000000}" name="OT Group Allowed"/>
    <tableColumn id="11" xr3:uid="{00000000-0010-0000-0900-00000B000000}" name="OTHER Group Allowed"/>
    <tableColumn id="12" xr3:uid="{00000000-0010-0000-0900-00000C000000}" name="PEER Group Allowed"/>
    <tableColumn id="13" xr3:uid="{00000000-0010-0000-0900-00000D000000}" name="PA Group Allowed"/>
    <tableColumn id="14" xr3:uid="{00000000-0010-0000-0900-00000E000000}" name="PSY Group Allowed"/>
    <tableColumn id="15" xr3:uid="{00000000-0010-0000-0900-00000F000000}" name="PT Group Allowed"/>
    <tableColumn id="16" xr3:uid="{00000000-0010-0000-0900-000010000000}" name="RN Group Allowed"/>
    <tableColumn id="17" xr3:uid="{00000000-0010-0000-0900-000011000000}" name="CHW Group Allowed"/>
    <tableColumn id="18" xr3:uid="{00000000-0010-0000-0900-000012000000}" name="PHARM Group Allowed"/>
    <tableColumn id="19" xr3:uid="{00000000-0010-0000-0900-000013000000}" name="Standard Rate" dataDxfId="56"/>
    <tableColumn id="20" xr3:uid="{00000000-0010-0000-0900-000014000000}" name="AOD Group" dataDxfId="55">
      <calculatedColumnFormula>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calculatedColumnFormula>
    </tableColumn>
    <tableColumn id="21" xr3:uid="{00000000-0010-0000-0900-000015000000}" name="LPHA Group" dataDxfId="54">
      <calculatedColumnFormula>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calculatedColumnFormula>
    </tableColumn>
    <tableColumn id="22" xr3:uid="{00000000-0010-0000-0900-000016000000}" name="LVN Group" dataDxfId="53">
      <calculatedColumnFormula>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calculatedColumnFormula>
    </tableColumn>
    <tableColumn id="23" xr3:uid="{00000000-0010-0000-0900-000017000000}" name="MA Group" dataDxfId="52">
      <calculatedColumnFormula>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calculatedColumnFormula>
    </tableColumn>
    <tableColumn id="24" xr3:uid="{00000000-0010-0000-0900-000018000000}" name="MD Group" dataDxfId="51">
      <calculatedColumnFormula>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calculatedColumnFormula>
    </tableColumn>
    <tableColumn id="25" xr3:uid="{00000000-0010-0000-0900-000019000000}" name="NP Group" dataDxfId="50">
      <calculatedColumnFormula>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calculatedColumnFormula>
    </tableColumn>
    <tableColumn id="26" xr3:uid="{00000000-0010-0000-0900-00001A000000}" name="OT Group" dataDxfId="49">
      <calculatedColumnFormula>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calculatedColumnFormula>
    </tableColumn>
    <tableColumn id="27" xr3:uid="{00000000-0010-0000-0900-00001B000000}" name="OTHER Group" dataDxfId="48">
      <calculatedColumnFormula>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calculatedColumnFormula>
    </tableColumn>
    <tableColumn id="28" xr3:uid="{00000000-0010-0000-0900-00001C000000}" name="PA Group" dataDxfId="47">
      <calculatedColumnFormula>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calculatedColumnFormula>
    </tableColumn>
    <tableColumn id="29" xr3:uid="{00000000-0010-0000-0900-00001D000000}" name="PEER Group" dataDxfId="46">
      <calculatedColumnFormula>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calculatedColumnFormula>
    </tableColumn>
    <tableColumn id="30" xr3:uid="{00000000-0010-0000-0900-00001E000000}" name="PHARM Group" dataDxfId="45">
      <calculatedColumnFormula>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calculatedColumnFormula>
    </tableColumn>
    <tableColumn id="31" xr3:uid="{00000000-0010-0000-0900-00001F000000}" name="PSY Group" dataDxfId="44">
      <calculatedColumnFormula>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calculatedColumnFormula>
    </tableColumn>
    <tableColumn id="32" xr3:uid="{00000000-0010-0000-0900-000020000000}" name="PT Group" dataDxfId="43">
      <calculatedColumnFormula>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calculatedColumnFormula>
    </tableColumn>
    <tableColumn id="33" xr3:uid="{00000000-0010-0000-0900-000021000000}" name="RN Group" dataDxfId="42">
      <calculatedColumnFormula>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calculatedColumnFormula>
    </tableColumn>
    <tableColumn id="34" xr3:uid="{00000000-0010-0000-0900-000022000000}" name="CHW Group" dataDxfId="41">
      <calculatedColumnFormula>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calculatedColumnFormula>
    </tableColumn>
  </tableColumns>
  <tableStyleInfo name="TableStyleMedium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OutpatientRates2627_Commercial" displayName="TableOutpatientRates2627_Commercial" ref="A1:AH6">
  <autoFilter ref="A1:AH6" xr:uid="{00000000-0009-0000-0100-00000B000000}"/>
  <tableColumns count="34">
    <tableColumn id="1" xr3:uid="{00000000-0010-0000-0A00-000001000000}" name="BillingCode"/>
    <tableColumn id="2" xr3:uid="{00000000-0010-0000-0A00-000002000000}" name="Description"/>
    <tableColumn id="3" xr3:uid="{00000000-0010-0000-0A00-000003000000}" name="Minutes for Rate" dataDxfId="25"/>
    <tableColumn id="4" xr3:uid="{00000000-0010-0000-0A00-000004000000}" name="AOD Group Allowed"/>
    <tableColumn id="5" xr3:uid="{00000000-0010-0000-0A00-000005000000}" name="LPHA Group Allowed"/>
    <tableColumn id="6" xr3:uid="{00000000-0010-0000-0A00-000006000000}" name="LVN Group Allowed"/>
    <tableColumn id="7" xr3:uid="{00000000-0010-0000-0A00-000007000000}" name="MA Group Allowed"/>
    <tableColumn id="8" xr3:uid="{00000000-0010-0000-0A00-000008000000}" name="MD Group Allowed"/>
    <tableColumn id="9" xr3:uid="{00000000-0010-0000-0A00-000009000000}" name="NP Group Allowed"/>
    <tableColumn id="10" xr3:uid="{00000000-0010-0000-0A00-00000A000000}" name="OT Group Allowed"/>
    <tableColumn id="11" xr3:uid="{00000000-0010-0000-0A00-00000B000000}" name="OTHER Group Allowed"/>
    <tableColumn id="12" xr3:uid="{00000000-0010-0000-0A00-00000C000000}" name="PEER Group Allowed"/>
    <tableColumn id="13" xr3:uid="{00000000-0010-0000-0A00-00000D000000}" name="PA Group Allowed"/>
    <tableColumn id="14" xr3:uid="{00000000-0010-0000-0A00-00000E000000}" name="PSY Group Allowed"/>
    <tableColumn id="15" xr3:uid="{00000000-0010-0000-0A00-00000F000000}" name="PT Group Allowed"/>
    <tableColumn id="16" xr3:uid="{00000000-0010-0000-0A00-000010000000}" name="RN Group Allowed"/>
    <tableColumn id="17" xr3:uid="{00000000-0010-0000-0A00-000011000000}" name="CHW Group Allowed"/>
    <tableColumn id="18" xr3:uid="{00000000-0010-0000-0A00-000012000000}" name="PHARM Group Allowed"/>
    <tableColumn id="19" xr3:uid="{00000000-0010-0000-0A00-000013000000}" name="Standard Rate" dataDxfId="24"/>
    <tableColumn id="20" xr3:uid="{00000000-0010-0000-0A00-000014000000}" name="AOD Group" dataDxfId="23">
      <calculatedColumnFormula>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calculatedColumnFormula>
    </tableColumn>
    <tableColumn id="21" xr3:uid="{00000000-0010-0000-0A00-000015000000}" name="LPHA Group" dataDxfId="22">
      <calculatedColumnFormula>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calculatedColumnFormula>
    </tableColumn>
    <tableColumn id="22" xr3:uid="{00000000-0010-0000-0A00-000016000000}" name="LVN Group" dataDxfId="21">
      <calculatedColumnFormula>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calculatedColumnFormula>
    </tableColumn>
    <tableColumn id="23" xr3:uid="{00000000-0010-0000-0A00-000017000000}" name="MA Group" dataDxfId="20">
      <calculatedColumnFormula>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calculatedColumnFormula>
    </tableColumn>
    <tableColumn id="24" xr3:uid="{00000000-0010-0000-0A00-000018000000}" name="MD Group" dataDxfId="19">
      <calculatedColumnFormula>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calculatedColumnFormula>
    </tableColumn>
    <tableColumn id="25" xr3:uid="{00000000-0010-0000-0A00-000019000000}" name="NP Group" dataDxfId="18">
      <calculatedColumnFormula>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calculatedColumnFormula>
    </tableColumn>
    <tableColumn id="26" xr3:uid="{00000000-0010-0000-0A00-00001A000000}" name="OT Group" dataDxfId="17">
      <calculatedColumnFormula>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calculatedColumnFormula>
    </tableColumn>
    <tableColumn id="27" xr3:uid="{00000000-0010-0000-0A00-00001B000000}" name="OTHER Group" dataDxfId="16">
      <calculatedColumnFormula>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calculatedColumnFormula>
    </tableColumn>
    <tableColumn id="28" xr3:uid="{00000000-0010-0000-0A00-00001C000000}" name="PA Group" dataDxfId="15">
      <calculatedColumnFormula>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calculatedColumnFormula>
    </tableColumn>
    <tableColumn id="29" xr3:uid="{00000000-0010-0000-0A00-00001D000000}" name="PEER Group" dataDxfId="14">
      <calculatedColumnFormula>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calculatedColumnFormula>
    </tableColumn>
    <tableColumn id="30" xr3:uid="{00000000-0010-0000-0A00-00001E000000}" name="PHARM Group" dataDxfId="13">
      <calculatedColumnFormula>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calculatedColumnFormula>
    </tableColumn>
    <tableColumn id="31" xr3:uid="{00000000-0010-0000-0A00-00001F000000}" name="PSY Group" dataDxfId="12">
      <calculatedColumnFormula>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calculatedColumnFormula>
    </tableColumn>
    <tableColumn id="32" xr3:uid="{00000000-0010-0000-0A00-000020000000}" name="PT Group" dataDxfId="11">
      <calculatedColumnFormula>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calculatedColumnFormula>
    </tableColumn>
    <tableColumn id="33" xr3:uid="{00000000-0010-0000-0A00-000021000000}" name="RN Group" dataDxfId="10">
      <calculatedColumnFormula>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calculatedColumnFormula>
    </tableColumn>
    <tableColumn id="34" xr3:uid="{00000000-0010-0000-0A00-000022000000}" name="CHW Group" dataDxfId="9">
      <calculatedColumnFormula>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calculatedColumnFormula>
    </tableColumn>
  </tableColumns>
  <tableStyleInfo name="TableStyleMedium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NTPRates2425" displayName="TableNTPRates2425" ref="A1:C11">
  <autoFilter ref="A1:C11" xr:uid="{00000000-0009-0000-0100-00000C000000}"/>
  <tableColumns count="3">
    <tableColumn id="1" xr3:uid="{00000000-0010-0000-0B00-000001000000}" name="NTP Service"/>
    <tableColumn id="2" xr3:uid="{00000000-0010-0000-0B00-000002000000}" name="Non-Perinatal Rate" dataDxfId="8"/>
    <tableColumn id="3" xr3:uid="{00000000-0010-0000-0B00-000003000000}" name="Perinatal Rate" dataDxfId="7"/>
  </tableColumns>
  <tableStyleInfo name="TableStyleMedium9"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eNTPRates2526" displayName="TableNTPRates2526" ref="A1:C11">
  <autoFilter ref="A1:C11" xr:uid="{00000000-0009-0000-0100-00000D000000}"/>
  <tableColumns count="3">
    <tableColumn id="1" xr3:uid="{00000000-0010-0000-0C00-000001000000}" name="NTP Service"/>
    <tableColumn id="2" xr3:uid="{00000000-0010-0000-0C00-000002000000}" name="Non-Perinatal Rate" dataDxfId="6"/>
    <tableColumn id="3" xr3:uid="{00000000-0010-0000-0C00-000003000000}" name="Perinatal Rate" dataDxfId="5"/>
  </tableColumns>
  <tableStyleInfo name="TableStyleMedium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eNTPRates2627" displayName="TableNTPRates2627" ref="A1:C11">
  <autoFilter ref="A1:C11" xr:uid="{00000000-0009-0000-0100-00000E000000}"/>
  <tableColumns count="3">
    <tableColumn id="1" xr3:uid="{00000000-0010-0000-0D00-000001000000}" name="NTP Service"/>
    <tableColumn id="2" xr3:uid="{00000000-0010-0000-0D00-000002000000}" name="Non-Perinatal Rate" dataDxfId="4"/>
    <tableColumn id="3" xr3:uid="{00000000-0010-0000-0D00-000003000000}" name="Perinatal Rate" dataDxfId="3"/>
  </tableColumns>
  <tableStyleInfo name="TableStyleMedium9"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eOtherRates2425" displayName="TableOtherRates2425" ref="A1:F12">
  <autoFilter ref="A1:F12" xr:uid="{00000000-0009-0000-0100-00000F000000}"/>
  <tableColumns count="6">
    <tableColumn id="1" xr3:uid="{00000000-0010-0000-0E00-000001000000}" name="BillingCode"/>
    <tableColumn id="2" xr3:uid="{00000000-0010-0000-0E00-000002000000}" name="Modifier"/>
    <tableColumn id="3" xr3:uid="{00000000-0010-0000-0E00-000003000000}" name="Rate Type"/>
    <tableColumn id="4" xr3:uid="{00000000-0010-0000-0E00-000004000000}" name="Description"/>
    <tableColumn id="5" xr3:uid="{00000000-0010-0000-0E00-000005000000}" name="Time Base"/>
    <tableColumn id="6" xr3:uid="{00000000-0010-0000-0E00-000006000000}" name="Rate" dataDxfId="2"/>
  </tableColumns>
  <tableStyleInfo name="TableStyleMedium9"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eOtherRates2526" displayName="TableOtherRates2526" ref="A1:F12">
  <autoFilter ref="A1:F12" xr:uid="{00000000-0009-0000-0100-000010000000}"/>
  <tableColumns count="6">
    <tableColumn id="1" xr3:uid="{00000000-0010-0000-0F00-000001000000}" name="BillingCode"/>
    <tableColumn id="2" xr3:uid="{00000000-0010-0000-0F00-000002000000}" name="Modifier"/>
    <tableColumn id="3" xr3:uid="{00000000-0010-0000-0F00-000003000000}" name="Rate Type"/>
    <tableColumn id="4" xr3:uid="{00000000-0010-0000-0F00-000004000000}" name="Description"/>
    <tableColumn id="5" xr3:uid="{00000000-0010-0000-0F00-000005000000}" name="Time Base"/>
    <tableColumn id="6" xr3:uid="{00000000-0010-0000-0F00-000006000000}" name="Rate" dataDxfId="1"/>
  </tableColumns>
  <tableStyleInfo name="TableStyleMedium9"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eOtherRates2627" displayName="TableOtherRates2627" ref="A1:F12">
  <autoFilter ref="A1:F12" xr:uid="{00000000-0009-0000-0100-000011000000}"/>
  <tableColumns count="6">
    <tableColumn id="1" xr3:uid="{00000000-0010-0000-1000-000001000000}" name="BillingCode"/>
    <tableColumn id="2" xr3:uid="{00000000-0010-0000-1000-000002000000}" name="Modifier"/>
    <tableColumn id="3" xr3:uid="{00000000-0010-0000-1000-000003000000}" name="Rate Type"/>
    <tableColumn id="4" xr3:uid="{00000000-0010-0000-1000-000004000000}" name="Description"/>
    <tableColumn id="5" xr3:uid="{00000000-0010-0000-1000-000005000000}" name="Time Base"/>
    <tableColumn id="6" xr3:uid="{00000000-0010-0000-1000-000006000000}" name="Rate" dataDxfId="0"/>
  </tableColumns>
  <tableStyleInfo name="TableStyleMedium9"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eBHConnect2627" displayName="TableBHConnect2627" ref="A1:E3">
  <autoFilter ref="A1:E3" xr:uid="{00000000-0009-0000-0100-000012000000}"/>
  <tableColumns count="5">
    <tableColumn id="1" xr3:uid="{00000000-0010-0000-1100-000001000000}" name="Program Id"/>
    <tableColumn id="2" xr3:uid="{00000000-0010-0000-1100-000002000000}" name="Description"/>
    <tableColumn id="3" xr3:uid="{00000000-0010-0000-1100-000003000000}" name="Code"/>
    <tableColumn id="4" xr3:uid="{00000000-0010-0000-1100-000004000000}" name="Time Base"/>
    <tableColumn id="5" xr3:uid="{00000000-0010-0000-1100-000005000000}" name="Rate"/>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5.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18.xml.rels><?xml version="1.0" encoding="UTF-8" standalone="yes"?>
<Relationships xmlns="http://schemas.openxmlformats.org/package/2006/relationships"><Relationship Id="rId1" Type="http://schemas.openxmlformats.org/officeDocument/2006/relationships/table" Target="../tables/table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21"/>
  <sheetViews>
    <sheetView tabSelected="1" workbookViewId="0">
      <pane ySplit="1" topLeftCell="A2" activePane="bottomLeft" state="frozen"/>
      <selection pane="bottomLeft"/>
    </sheetView>
  </sheetViews>
  <sheetFormatPr defaultColWidth="9.15625" defaultRowHeight="14.4" x14ac:dyDescent="0.55000000000000004"/>
  <cols>
    <col min="1" max="1" width="18.20703125" customWidth="1"/>
    <col min="2" max="2" width="60.62890625" customWidth="1"/>
    <col min="3" max="3" width="59.83984375" customWidth="1"/>
    <col min="4" max="4" width="9.15625" customWidth="1"/>
    <col min="5" max="5" width="21.62890625" customWidth="1"/>
    <col min="6" max="8" width="9.15625" customWidth="1"/>
  </cols>
  <sheetData>
    <row r="1" spans="1:6" s="1" customFormat="1" ht="45" customHeight="1" x14ac:dyDescent="0.55000000000000004">
      <c r="A1" s="1" t="s">
        <v>0</v>
      </c>
      <c r="B1" s="1" t="s">
        <v>1</v>
      </c>
      <c r="C1" s="1" t="s">
        <v>2</v>
      </c>
      <c r="D1" s="1" t="s">
        <v>3</v>
      </c>
      <c r="E1" s="1" t="s">
        <v>4</v>
      </c>
      <c r="F1" s="1" t="s">
        <v>5</v>
      </c>
    </row>
    <row r="2" spans="1:6" x14ac:dyDescent="0.55000000000000004">
      <c r="A2" t="s">
        <v>6</v>
      </c>
      <c r="B2" t="s">
        <v>7</v>
      </c>
      <c r="C2" t="s">
        <v>7</v>
      </c>
      <c r="D2" t="s">
        <v>8</v>
      </c>
      <c r="E2" t="s">
        <v>9</v>
      </c>
      <c r="F2" t="s">
        <v>10</v>
      </c>
    </row>
    <row r="3" spans="1:6" x14ac:dyDescent="0.55000000000000004">
      <c r="A3" t="s">
        <v>11</v>
      </c>
      <c r="B3" t="s">
        <v>12</v>
      </c>
      <c r="C3" t="s">
        <v>13</v>
      </c>
      <c r="D3" t="s">
        <v>14</v>
      </c>
      <c r="E3" t="s">
        <v>15</v>
      </c>
      <c r="F3" t="s">
        <v>10</v>
      </c>
    </row>
    <row r="4" spans="1:6" x14ac:dyDescent="0.55000000000000004">
      <c r="A4" t="s">
        <v>16</v>
      </c>
      <c r="B4" t="s">
        <v>17</v>
      </c>
      <c r="C4" t="s">
        <v>18</v>
      </c>
      <c r="D4" t="s">
        <v>19</v>
      </c>
      <c r="E4" t="s">
        <v>15</v>
      </c>
      <c r="F4" t="s">
        <v>10</v>
      </c>
    </row>
    <row r="5" spans="1:6" x14ac:dyDescent="0.55000000000000004">
      <c r="A5" t="s">
        <v>20</v>
      </c>
      <c r="B5" t="s">
        <v>21</v>
      </c>
      <c r="C5" t="s">
        <v>22</v>
      </c>
      <c r="D5" t="s">
        <v>23</v>
      </c>
      <c r="E5" t="s">
        <v>15</v>
      </c>
      <c r="F5" t="s">
        <v>10</v>
      </c>
    </row>
    <row r="20" spans="1:1" x14ac:dyDescent="0.55000000000000004">
      <c r="A20" s="2" t="s">
        <v>24</v>
      </c>
    </row>
    <row r="21" spans="1:1" x14ac:dyDescent="0.55000000000000004">
      <c r="A21" t="s">
        <v>25</v>
      </c>
    </row>
  </sheetData>
  <dataValidations count="1">
    <dataValidation type="list" sqref="A21" xr:uid="{D7C206FF-01D4-4AC0-B2DF-E24B5B7CCADE}">
      <formula1>"Standard,Standard &amp; Commercial"</formula1>
    </dataValidation>
  </dataValidation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C16"/>
  <sheetViews>
    <sheetView workbookViewId="0">
      <pane ySplit="1" topLeftCell="A2" activePane="bottomLeft" state="frozen"/>
      <selection pane="bottomLeft"/>
    </sheetView>
  </sheetViews>
  <sheetFormatPr defaultRowHeight="14.4" x14ac:dyDescent="0.55000000000000004"/>
  <cols>
    <col min="1" max="1" width="14.15625" customWidth="1"/>
    <col min="2" max="2" width="60" customWidth="1"/>
    <col min="3" max="3" width="13.26171875" customWidth="1"/>
  </cols>
  <sheetData>
    <row r="1" spans="1:3" s="1" customFormat="1" ht="45" customHeight="1" x14ac:dyDescent="0.55000000000000004">
      <c r="A1" s="1" t="s">
        <v>26</v>
      </c>
      <c r="B1" s="1" t="s">
        <v>27</v>
      </c>
      <c r="C1" s="1" t="s">
        <v>28</v>
      </c>
    </row>
    <row r="2" spans="1:3" x14ac:dyDescent="0.55000000000000004">
      <c r="A2" t="s">
        <v>29</v>
      </c>
      <c r="B2" t="s">
        <v>30</v>
      </c>
      <c r="C2" s="3">
        <v>100</v>
      </c>
    </row>
    <row r="3" spans="1:3" x14ac:dyDescent="0.55000000000000004">
      <c r="A3" t="s">
        <v>31</v>
      </c>
      <c r="B3" t="s">
        <v>32</v>
      </c>
      <c r="C3" s="3">
        <v>110</v>
      </c>
    </row>
    <row r="4" spans="1:3" x14ac:dyDescent="0.55000000000000004">
      <c r="A4" t="s">
        <v>33</v>
      </c>
      <c r="B4" t="s">
        <v>34</v>
      </c>
      <c r="C4" s="3">
        <v>120</v>
      </c>
    </row>
    <row r="5" spans="1:3" x14ac:dyDescent="0.55000000000000004">
      <c r="A5" t="s">
        <v>35</v>
      </c>
      <c r="B5" t="s">
        <v>36</v>
      </c>
      <c r="C5" s="3">
        <v>130</v>
      </c>
    </row>
    <row r="6" spans="1:3" x14ac:dyDescent="0.55000000000000004">
      <c r="A6" t="s">
        <v>37</v>
      </c>
      <c r="B6" t="s">
        <v>38</v>
      </c>
      <c r="C6" s="3">
        <v>140</v>
      </c>
    </row>
    <row r="7" spans="1:3" x14ac:dyDescent="0.55000000000000004">
      <c r="A7" t="s">
        <v>39</v>
      </c>
      <c r="B7" t="s">
        <v>40</v>
      </c>
      <c r="C7" s="3">
        <v>150</v>
      </c>
    </row>
    <row r="8" spans="1:3" x14ac:dyDescent="0.55000000000000004">
      <c r="A8" t="s">
        <v>41</v>
      </c>
      <c r="B8" t="s">
        <v>42</v>
      </c>
      <c r="C8" s="3">
        <v>160</v>
      </c>
    </row>
    <row r="9" spans="1:3" x14ac:dyDescent="0.55000000000000004">
      <c r="A9" t="s">
        <v>43</v>
      </c>
      <c r="B9" t="s">
        <v>44</v>
      </c>
      <c r="C9" s="3">
        <v>170</v>
      </c>
    </row>
    <row r="10" spans="1:3" x14ac:dyDescent="0.55000000000000004">
      <c r="A10" t="s">
        <v>45</v>
      </c>
      <c r="B10" t="s">
        <v>46</v>
      </c>
      <c r="C10" s="3">
        <v>180</v>
      </c>
    </row>
    <row r="11" spans="1:3" x14ac:dyDescent="0.55000000000000004">
      <c r="A11" t="s">
        <v>47</v>
      </c>
      <c r="B11" t="s">
        <v>48</v>
      </c>
      <c r="C11" s="3">
        <v>190</v>
      </c>
    </row>
    <row r="12" spans="1:3" x14ac:dyDescent="0.55000000000000004">
      <c r="A12" t="s">
        <v>49</v>
      </c>
      <c r="B12" t="s">
        <v>50</v>
      </c>
      <c r="C12" s="3">
        <v>200</v>
      </c>
    </row>
    <row r="13" spans="1:3" x14ac:dyDescent="0.55000000000000004">
      <c r="A13" t="s">
        <v>51</v>
      </c>
      <c r="B13" t="s">
        <v>52</v>
      </c>
      <c r="C13" s="3">
        <v>210</v>
      </c>
    </row>
    <row r="14" spans="1:3" x14ac:dyDescent="0.55000000000000004">
      <c r="A14" t="s">
        <v>53</v>
      </c>
      <c r="B14" t="s">
        <v>54</v>
      </c>
      <c r="C14" s="3">
        <v>220</v>
      </c>
    </row>
    <row r="15" spans="1:3" x14ac:dyDescent="0.55000000000000004">
      <c r="A15" t="s">
        <v>55</v>
      </c>
      <c r="B15" t="s">
        <v>56</v>
      </c>
      <c r="C15" s="3">
        <v>230</v>
      </c>
    </row>
    <row r="16" spans="1:3" x14ac:dyDescent="0.55000000000000004">
      <c r="A16" t="s">
        <v>57</v>
      </c>
      <c r="B16" t="s">
        <v>58</v>
      </c>
      <c r="C16" s="3">
        <v>240</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16"/>
  <sheetViews>
    <sheetView workbookViewId="0">
      <pane ySplit="1" topLeftCell="A2" activePane="bottomLeft" state="frozen"/>
      <selection pane="bottomLeft"/>
    </sheetView>
  </sheetViews>
  <sheetFormatPr defaultRowHeight="14.4" x14ac:dyDescent="0.55000000000000004"/>
  <cols>
    <col min="1" max="1" width="14.15625" customWidth="1"/>
    <col min="2" max="2" width="60" customWidth="1"/>
    <col min="3" max="3" width="13.26171875" customWidth="1"/>
  </cols>
  <sheetData>
    <row r="1" spans="1:3" s="1" customFormat="1" ht="45" customHeight="1" x14ac:dyDescent="0.55000000000000004">
      <c r="A1" s="1" t="s">
        <v>26</v>
      </c>
      <c r="B1" s="1" t="s">
        <v>27</v>
      </c>
      <c r="C1" s="1" t="s">
        <v>28</v>
      </c>
    </row>
    <row r="2" spans="1:3" x14ac:dyDescent="0.55000000000000004">
      <c r="A2" t="s">
        <v>29</v>
      </c>
      <c r="B2" t="s">
        <v>30</v>
      </c>
      <c r="C2" s="3">
        <v>100</v>
      </c>
    </row>
    <row r="3" spans="1:3" x14ac:dyDescent="0.55000000000000004">
      <c r="A3" t="s">
        <v>31</v>
      </c>
      <c r="B3" t="s">
        <v>32</v>
      </c>
      <c r="C3" s="3">
        <v>110</v>
      </c>
    </row>
    <row r="4" spans="1:3" x14ac:dyDescent="0.55000000000000004">
      <c r="A4" t="s">
        <v>33</v>
      </c>
      <c r="B4" t="s">
        <v>34</v>
      </c>
      <c r="C4" s="3">
        <v>120</v>
      </c>
    </row>
    <row r="5" spans="1:3" x14ac:dyDescent="0.55000000000000004">
      <c r="A5" t="s">
        <v>35</v>
      </c>
      <c r="B5" t="s">
        <v>36</v>
      </c>
      <c r="C5" s="3">
        <v>130</v>
      </c>
    </row>
    <row r="6" spans="1:3" x14ac:dyDescent="0.55000000000000004">
      <c r="A6" t="s">
        <v>37</v>
      </c>
      <c r="B6" t="s">
        <v>38</v>
      </c>
      <c r="C6" s="3">
        <v>140</v>
      </c>
    </row>
    <row r="7" spans="1:3" x14ac:dyDescent="0.55000000000000004">
      <c r="A7" t="s">
        <v>39</v>
      </c>
      <c r="B7" t="s">
        <v>40</v>
      </c>
      <c r="C7" s="3">
        <v>150</v>
      </c>
    </row>
    <row r="8" spans="1:3" x14ac:dyDescent="0.55000000000000004">
      <c r="A8" t="s">
        <v>41</v>
      </c>
      <c r="B8" t="s">
        <v>42</v>
      </c>
      <c r="C8" s="3">
        <v>160</v>
      </c>
    </row>
    <row r="9" spans="1:3" x14ac:dyDescent="0.55000000000000004">
      <c r="A9" t="s">
        <v>43</v>
      </c>
      <c r="B9" t="s">
        <v>44</v>
      </c>
      <c r="C9" s="3">
        <v>170</v>
      </c>
    </row>
    <row r="10" spans="1:3" x14ac:dyDescent="0.55000000000000004">
      <c r="A10" t="s">
        <v>45</v>
      </c>
      <c r="B10" t="s">
        <v>46</v>
      </c>
      <c r="C10" s="3">
        <v>180</v>
      </c>
    </row>
    <row r="11" spans="1:3" x14ac:dyDescent="0.55000000000000004">
      <c r="A11" t="s">
        <v>47</v>
      </c>
      <c r="B11" t="s">
        <v>48</v>
      </c>
      <c r="C11" s="3">
        <v>190</v>
      </c>
    </row>
    <row r="12" spans="1:3" x14ac:dyDescent="0.55000000000000004">
      <c r="A12" t="s">
        <v>49</v>
      </c>
      <c r="B12" t="s">
        <v>50</v>
      </c>
      <c r="C12" s="3">
        <v>200</v>
      </c>
    </row>
    <row r="13" spans="1:3" x14ac:dyDescent="0.55000000000000004">
      <c r="A13" t="s">
        <v>51</v>
      </c>
      <c r="B13" t="s">
        <v>52</v>
      </c>
      <c r="C13" s="3">
        <v>210</v>
      </c>
    </row>
    <row r="14" spans="1:3" x14ac:dyDescent="0.55000000000000004">
      <c r="A14" t="s">
        <v>53</v>
      </c>
      <c r="B14" t="s">
        <v>54</v>
      </c>
      <c r="C14" s="3">
        <v>220</v>
      </c>
    </row>
    <row r="15" spans="1:3" x14ac:dyDescent="0.55000000000000004">
      <c r="A15" t="s">
        <v>55</v>
      </c>
      <c r="B15" t="s">
        <v>56</v>
      </c>
      <c r="C15" s="3">
        <v>230</v>
      </c>
    </row>
    <row r="16" spans="1:3" x14ac:dyDescent="0.55000000000000004">
      <c r="A16" t="s">
        <v>57</v>
      </c>
      <c r="B16" t="s">
        <v>58</v>
      </c>
      <c r="C16" s="3">
        <v>240</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C16"/>
  <sheetViews>
    <sheetView workbookViewId="0">
      <pane ySplit="1" topLeftCell="A2" activePane="bottomLeft" state="frozen"/>
      <selection pane="bottomLeft"/>
    </sheetView>
  </sheetViews>
  <sheetFormatPr defaultRowHeight="14.4" x14ac:dyDescent="0.55000000000000004"/>
  <cols>
    <col min="1" max="1" width="14.15625" customWidth="1"/>
    <col min="2" max="2" width="60" customWidth="1"/>
    <col min="3" max="3" width="13.26171875" customWidth="1"/>
  </cols>
  <sheetData>
    <row r="1" spans="1:3" s="1" customFormat="1" ht="45" customHeight="1" x14ac:dyDescent="0.55000000000000004">
      <c r="A1" s="1" t="s">
        <v>26</v>
      </c>
      <c r="B1" s="1" t="s">
        <v>27</v>
      </c>
      <c r="C1" s="1" t="s">
        <v>28</v>
      </c>
    </row>
    <row r="2" spans="1:3" x14ac:dyDescent="0.55000000000000004">
      <c r="A2" t="s">
        <v>29</v>
      </c>
      <c r="B2" t="s">
        <v>30</v>
      </c>
      <c r="C2" s="3">
        <v>100</v>
      </c>
    </row>
    <row r="3" spans="1:3" x14ac:dyDescent="0.55000000000000004">
      <c r="A3" t="s">
        <v>31</v>
      </c>
      <c r="B3" t="s">
        <v>32</v>
      </c>
      <c r="C3" s="3">
        <v>110</v>
      </c>
    </row>
    <row r="4" spans="1:3" x14ac:dyDescent="0.55000000000000004">
      <c r="A4" t="s">
        <v>33</v>
      </c>
      <c r="B4" t="s">
        <v>34</v>
      </c>
      <c r="C4" s="3">
        <v>120</v>
      </c>
    </row>
    <row r="5" spans="1:3" x14ac:dyDescent="0.55000000000000004">
      <c r="A5" t="s">
        <v>35</v>
      </c>
      <c r="B5" t="s">
        <v>36</v>
      </c>
      <c r="C5" s="3">
        <v>130</v>
      </c>
    </row>
    <row r="6" spans="1:3" x14ac:dyDescent="0.55000000000000004">
      <c r="A6" t="s">
        <v>37</v>
      </c>
      <c r="B6" t="s">
        <v>38</v>
      </c>
      <c r="C6" s="3">
        <v>140</v>
      </c>
    </row>
    <row r="7" spans="1:3" x14ac:dyDescent="0.55000000000000004">
      <c r="A7" t="s">
        <v>39</v>
      </c>
      <c r="B7" t="s">
        <v>40</v>
      </c>
      <c r="C7" s="3">
        <v>150</v>
      </c>
    </row>
    <row r="8" spans="1:3" x14ac:dyDescent="0.55000000000000004">
      <c r="A8" t="s">
        <v>41</v>
      </c>
      <c r="B8" t="s">
        <v>42</v>
      </c>
      <c r="C8" s="3">
        <v>160</v>
      </c>
    </row>
    <row r="9" spans="1:3" x14ac:dyDescent="0.55000000000000004">
      <c r="A9" t="s">
        <v>43</v>
      </c>
      <c r="B9" t="s">
        <v>44</v>
      </c>
      <c r="C9" s="3">
        <v>170</v>
      </c>
    </row>
    <row r="10" spans="1:3" x14ac:dyDescent="0.55000000000000004">
      <c r="A10" t="s">
        <v>45</v>
      </c>
      <c r="B10" t="s">
        <v>46</v>
      </c>
      <c r="C10" s="3">
        <v>180</v>
      </c>
    </row>
    <row r="11" spans="1:3" x14ac:dyDescent="0.55000000000000004">
      <c r="A11" t="s">
        <v>47</v>
      </c>
      <c r="B11" t="s">
        <v>48</v>
      </c>
      <c r="C11" s="3">
        <v>190</v>
      </c>
    </row>
    <row r="12" spans="1:3" x14ac:dyDescent="0.55000000000000004">
      <c r="A12" t="s">
        <v>49</v>
      </c>
      <c r="B12" t="s">
        <v>50</v>
      </c>
      <c r="C12" s="3">
        <v>200</v>
      </c>
    </row>
    <row r="13" spans="1:3" x14ac:dyDescent="0.55000000000000004">
      <c r="A13" t="s">
        <v>51</v>
      </c>
      <c r="B13" t="s">
        <v>52</v>
      </c>
      <c r="C13" s="3">
        <v>210</v>
      </c>
    </row>
    <row r="14" spans="1:3" x14ac:dyDescent="0.55000000000000004">
      <c r="A14" t="s">
        <v>53</v>
      </c>
      <c r="B14" t="s">
        <v>54</v>
      </c>
      <c r="C14" s="3">
        <v>220</v>
      </c>
    </row>
    <row r="15" spans="1:3" x14ac:dyDescent="0.55000000000000004">
      <c r="A15" t="s">
        <v>55</v>
      </c>
      <c r="B15" t="s">
        <v>56</v>
      </c>
      <c r="C15" s="3">
        <v>230</v>
      </c>
    </row>
    <row r="16" spans="1:3" x14ac:dyDescent="0.55000000000000004">
      <c r="A16" t="s">
        <v>57</v>
      </c>
      <c r="B16" t="s">
        <v>58</v>
      </c>
      <c r="C16" s="3">
        <v>240</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D44"/>
  <sheetViews>
    <sheetView workbookViewId="0">
      <pane ySplit="1" topLeftCell="A2" activePane="bottomLeft" state="frozen"/>
      <selection pane="bottomLeft"/>
    </sheetView>
  </sheetViews>
  <sheetFormatPr defaultRowHeight="14.4" x14ac:dyDescent="0.55000000000000004"/>
  <cols>
    <col min="1" max="1" width="14.7890625" customWidth="1"/>
    <col min="2" max="2" width="49.578125" customWidth="1"/>
    <col min="3" max="4" width="13.41796875" customWidth="1"/>
  </cols>
  <sheetData>
    <row r="1" spans="1:4" s="1" customFormat="1" ht="45" customHeight="1" x14ac:dyDescent="0.55000000000000004">
      <c r="A1" s="1" t="s">
        <v>59</v>
      </c>
      <c r="B1" s="1" t="s">
        <v>60</v>
      </c>
      <c r="C1" s="1" t="s">
        <v>61</v>
      </c>
      <c r="D1" s="1" t="s">
        <v>62</v>
      </c>
    </row>
    <row r="2" spans="1:4" x14ac:dyDescent="0.55000000000000004">
      <c r="A2" t="s">
        <v>63</v>
      </c>
      <c r="B2" t="s">
        <v>64</v>
      </c>
      <c r="C2" t="s">
        <v>65</v>
      </c>
      <c r="D2" t="s">
        <v>29</v>
      </c>
    </row>
    <row r="3" spans="1:4" x14ac:dyDescent="0.55000000000000004">
      <c r="A3" t="s">
        <v>66</v>
      </c>
      <c r="B3" t="s">
        <v>67</v>
      </c>
      <c r="C3" t="s">
        <v>68</v>
      </c>
      <c r="D3" t="s">
        <v>31</v>
      </c>
    </row>
    <row r="4" spans="1:4" x14ac:dyDescent="0.55000000000000004">
      <c r="A4" t="s">
        <v>69</v>
      </c>
      <c r="B4" t="s">
        <v>70</v>
      </c>
      <c r="C4" t="s">
        <v>71</v>
      </c>
      <c r="D4" t="s">
        <v>31</v>
      </c>
    </row>
    <row r="5" spans="1:4" x14ac:dyDescent="0.55000000000000004">
      <c r="A5" t="s">
        <v>72</v>
      </c>
      <c r="B5" t="s">
        <v>73</v>
      </c>
      <c r="C5" t="s">
        <v>74</v>
      </c>
      <c r="D5" t="s">
        <v>37</v>
      </c>
    </row>
    <row r="6" spans="1:4" x14ac:dyDescent="0.55000000000000004">
      <c r="A6" t="s">
        <v>75</v>
      </c>
      <c r="B6" t="s">
        <v>76</v>
      </c>
      <c r="C6" t="s">
        <v>77</v>
      </c>
      <c r="D6" t="s">
        <v>31</v>
      </c>
    </row>
    <row r="7" spans="1:4" x14ac:dyDescent="0.55000000000000004">
      <c r="A7" t="s">
        <v>78</v>
      </c>
      <c r="B7" t="s">
        <v>79</v>
      </c>
      <c r="C7" t="s">
        <v>80</v>
      </c>
      <c r="D7" t="s">
        <v>31</v>
      </c>
    </row>
    <row r="8" spans="1:4" x14ac:dyDescent="0.55000000000000004">
      <c r="A8" t="s">
        <v>81</v>
      </c>
      <c r="B8" t="s">
        <v>82</v>
      </c>
      <c r="C8" t="s">
        <v>83</v>
      </c>
      <c r="D8" t="s">
        <v>31</v>
      </c>
    </row>
    <row r="9" spans="1:4" x14ac:dyDescent="0.55000000000000004">
      <c r="A9" t="s">
        <v>84</v>
      </c>
      <c r="B9" t="s">
        <v>85</v>
      </c>
      <c r="C9" t="s">
        <v>86</v>
      </c>
      <c r="D9" t="s">
        <v>31</v>
      </c>
    </row>
    <row r="10" spans="1:4" x14ac:dyDescent="0.55000000000000004">
      <c r="A10" t="s">
        <v>87</v>
      </c>
      <c r="B10" t="s">
        <v>88</v>
      </c>
      <c r="C10" t="s">
        <v>89</v>
      </c>
      <c r="D10" t="s">
        <v>37</v>
      </c>
    </row>
    <row r="11" spans="1:4" x14ac:dyDescent="0.55000000000000004">
      <c r="A11" t="s">
        <v>90</v>
      </c>
      <c r="B11" t="s">
        <v>91</v>
      </c>
      <c r="C11" t="s">
        <v>92</v>
      </c>
      <c r="D11" t="s">
        <v>37</v>
      </c>
    </row>
    <row r="12" spans="1:4" x14ac:dyDescent="0.55000000000000004">
      <c r="A12" t="s">
        <v>93</v>
      </c>
      <c r="B12" t="s">
        <v>94</v>
      </c>
      <c r="C12" t="s">
        <v>95</v>
      </c>
      <c r="D12" t="s">
        <v>37</v>
      </c>
    </row>
    <row r="13" spans="1:4" x14ac:dyDescent="0.55000000000000004">
      <c r="A13" t="s">
        <v>96</v>
      </c>
      <c r="B13" t="s">
        <v>97</v>
      </c>
      <c r="C13" t="s">
        <v>98</v>
      </c>
      <c r="D13" t="s">
        <v>39</v>
      </c>
    </row>
    <row r="14" spans="1:4" x14ac:dyDescent="0.55000000000000004">
      <c r="A14" t="s">
        <v>99</v>
      </c>
      <c r="B14" t="s">
        <v>100</v>
      </c>
      <c r="C14" t="s">
        <v>101</v>
      </c>
      <c r="D14" t="s">
        <v>45</v>
      </c>
    </row>
    <row r="15" spans="1:4" x14ac:dyDescent="0.55000000000000004">
      <c r="A15" t="s">
        <v>102</v>
      </c>
      <c r="B15" t="s">
        <v>103</v>
      </c>
      <c r="C15" t="s">
        <v>104</v>
      </c>
      <c r="D15" t="s">
        <v>47</v>
      </c>
    </row>
    <row r="16" spans="1:4" x14ac:dyDescent="0.55000000000000004">
      <c r="A16" t="s">
        <v>105</v>
      </c>
      <c r="B16" t="s">
        <v>106</v>
      </c>
      <c r="C16" t="s">
        <v>107</v>
      </c>
      <c r="D16" t="s">
        <v>49</v>
      </c>
    </row>
    <row r="17" spans="1:4" x14ac:dyDescent="0.55000000000000004">
      <c r="A17" t="s">
        <v>108</v>
      </c>
      <c r="B17" t="s">
        <v>109</v>
      </c>
      <c r="C17" t="s">
        <v>110</v>
      </c>
      <c r="D17" t="s">
        <v>51</v>
      </c>
    </row>
    <row r="18" spans="1:4" x14ac:dyDescent="0.55000000000000004">
      <c r="A18" t="s">
        <v>111</v>
      </c>
      <c r="B18" t="s">
        <v>112</v>
      </c>
      <c r="C18" t="s">
        <v>113</v>
      </c>
      <c r="D18" t="s">
        <v>51</v>
      </c>
    </row>
    <row r="19" spans="1:4" x14ac:dyDescent="0.55000000000000004">
      <c r="A19" t="s">
        <v>114</v>
      </c>
      <c r="B19" t="s">
        <v>115</v>
      </c>
      <c r="C19" t="s">
        <v>116</v>
      </c>
      <c r="D19" t="s">
        <v>51</v>
      </c>
    </row>
    <row r="20" spans="1:4" x14ac:dyDescent="0.55000000000000004">
      <c r="A20" t="s">
        <v>117</v>
      </c>
      <c r="B20" t="s">
        <v>118</v>
      </c>
      <c r="C20" t="s">
        <v>119</v>
      </c>
      <c r="D20" t="s">
        <v>55</v>
      </c>
    </row>
    <row r="21" spans="1:4" x14ac:dyDescent="0.55000000000000004">
      <c r="A21" t="s">
        <v>120</v>
      </c>
      <c r="B21" t="s">
        <v>121</v>
      </c>
      <c r="C21" t="s">
        <v>122</v>
      </c>
      <c r="D21" t="s">
        <v>31</v>
      </c>
    </row>
    <row r="22" spans="1:4" x14ac:dyDescent="0.55000000000000004">
      <c r="A22" t="s">
        <v>123</v>
      </c>
      <c r="B22" t="s">
        <v>124</v>
      </c>
      <c r="C22" t="s">
        <v>125</v>
      </c>
      <c r="D22" t="s">
        <v>37</v>
      </c>
    </row>
    <row r="23" spans="1:4" x14ac:dyDescent="0.55000000000000004">
      <c r="A23" t="s">
        <v>126</v>
      </c>
      <c r="B23" t="s">
        <v>127</v>
      </c>
      <c r="C23" t="s">
        <v>128</v>
      </c>
      <c r="D23" t="s">
        <v>51</v>
      </c>
    </row>
    <row r="24" spans="1:4" x14ac:dyDescent="0.55000000000000004">
      <c r="A24" t="s">
        <v>129</v>
      </c>
      <c r="B24" t="s">
        <v>130</v>
      </c>
      <c r="C24" t="s">
        <v>131</v>
      </c>
      <c r="D24" t="s">
        <v>29</v>
      </c>
    </row>
    <row r="25" spans="1:4" x14ac:dyDescent="0.55000000000000004">
      <c r="A25" t="s">
        <v>132</v>
      </c>
      <c r="B25" t="s">
        <v>133</v>
      </c>
      <c r="C25" t="s">
        <v>134</v>
      </c>
      <c r="D25" t="s">
        <v>37</v>
      </c>
    </row>
    <row r="26" spans="1:4" x14ac:dyDescent="0.55000000000000004">
      <c r="A26" t="s">
        <v>135</v>
      </c>
      <c r="B26" t="s">
        <v>136</v>
      </c>
      <c r="C26" t="s">
        <v>137</v>
      </c>
      <c r="D26" t="s">
        <v>39</v>
      </c>
    </row>
    <row r="27" spans="1:4" x14ac:dyDescent="0.55000000000000004">
      <c r="A27" t="s">
        <v>138</v>
      </c>
      <c r="B27" t="s">
        <v>139</v>
      </c>
      <c r="C27" t="s">
        <v>140</v>
      </c>
      <c r="D27" t="s">
        <v>43</v>
      </c>
    </row>
    <row r="28" spans="1:4" x14ac:dyDescent="0.55000000000000004">
      <c r="A28" t="s">
        <v>141</v>
      </c>
      <c r="B28" t="s">
        <v>142</v>
      </c>
      <c r="C28" t="s">
        <v>143</v>
      </c>
      <c r="D28" t="s">
        <v>45</v>
      </c>
    </row>
    <row r="29" spans="1:4" x14ac:dyDescent="0.55000000000000004">
      <c r="A29" t="s">
        <v>144</v>
      </c>
      <c r="B29" t="s">
        <v>145</v>
      </c>
      <c r="C29" t="s">
        <v>146</v>
      </c>
      <c r="D29" t="s">
        <v>33</v>
      </c>
    </row>
    <row r="30" spans="1:4" x14ac:dyDescent="0.55000000000000004">
      <c r="A30" t="s">
        <v>147</v>
      </c>
      <c r="B30" t="s">
        <v>148</v>
      </c>
      <c r="C30" t="s">
        <v>149</v>
      </c>
      <c r="D30" t="s">
        <v>33</v>
      </c>
    </row>
    <row r="31" spans="1:4" x14ac:dyDescent="0.55000000000000004">
      <c r="A31" t="s">
        <v>150</v>
      </c>
      <c r="B31" t="s">
        <v>151</v>
      </c>
      <c r="C31" t="s">
        <v>152</v>
      </c>
      <c r="D31" t="s">
        <v>53</v>
      </c>
    </row>
    <row r="32" spans="1:4" x14ac:dyDescent="0.55000000000000004">
      <c r="A32" t="s">
        <v>153</v>
      </c>
      <c r="B32" t="s">
        <v>154</v>
      </c>
      <c r="C32" t="s">
        <v>155</v>
      </c>
      <c r="D32" t="s">
        <v>53</v>
      </c>
    </row>
    <row r="33" spans="1:4" x14ac:dyDescent="0.55000000000000004">
      <c r="A33" t="s">
        <v>156</v>
      </c>
      <c r="B33" t="s">
        <v>157</v>
      </c>
      <c r="C33" t="s">
        <v>158</v>
      </c>
      <c r="D33" t="s">
        <v>41</v>
      </c>
    </row>
    <row r="34" spans="1:4" x14ac:dyDescent="0.55000000000000004">
      <c r="A34" t="s">
        <v>159</v>
      </c>
      <c r="B34" t="s">
        <v>160</v>
      </c>
      <c r="C34" t="s">
        <v>161</v>
      </c>
      <c r="D34" t="s">
        <v>51</v>
      </c>
    </row>
    <row r="35" spans="1:4" x14ac:dyDescent="0.55000000000000004">
      <c r="A35" t="s">
        <v>162</v>
      </c>
      <c r="B35" t="s">
        <v>163</v>
      </c>
      <c r="C35" t="s">
        <v>164</v>
      </c>
      <c r="D35" t="s">
        <v>41</v>
      </c>
    </row>
    <row r="36" spans="1:4" x14ac:dyDescent="0.55000000000000004">
      <c r="A36" t="s">
        <v>165</v>
      </c>
      <c r="B36" t="s">
        <v>166</v>
      </c>
      <c r="C36" t="s">
        <v>167</v>
      </c>
      <c r="D36" t="s">
        <v>39</v>
      </c>
    </row>
    <row r="37" spans="1:4" x14ac:dyDescent="0.55000000000000004">
      <c r="A37" t="s">
        <v>168</v>
      </c>
      <c r="B37" t="s">
        <v>169</v>
      </c>
      <c r="C37" t="s">
        <v>170</v>
      </c>
      <c r="D37" t="s">
        <v>45</v>
      </c>
    </row>
    <row r="38" spans="1:4" x14ac:dyDescent="0.55000000000000004">
      <c r="A38" t="s">
        <v>171</v>
      </c>
      <c r="B38" t="s">
        <v>172</v>
      </c>
      <c r="C38" t="s">
        <v>173</v>
      </c>
      <c r="D38" t="s">
        <v>49</v>
      </c>
    </row>
    <row r="39" spans="1:4" x14ac:dyDescent="0.55000000000000004">
      <c r="A39" t="s">
        <v>174</v>
      </c>
      <c r="B39" t="s">
        <v>175</v>
      </c>
      <c r="C39" t="s">
        <v>176</v>
      </c>
      <c r="D39" t="s">
        <v>35</v>
      </c>
    </row>
    <row r="40" spans="1:4" x14ac:dyDescent="0.55000000000000004">
      <c r="A40" t="s">
        <v>177</v>
      </c>
      <c r="B40" t="s">
        <v>178</v>
      </c>
      <c r="C40" t="s">
        <v>179</v>
      </c>
      <c r="D40" t="s">
        <v>57</v>
      </c>
    </row>
    <row r="41" spans="1:4" x14ac:dyDescent="0.55000000000000004">
      <c r="A41" t="s">
        <v>180</v>
      </c>
      <c r="B41" t="s">
        <v>181</v>
      </c>
      <c r="C41" t="s">
        <v>182</v>
      </c>
      <c r="D41" t="s">
        <v>31</v>
      </c>
    </row>
    <row r="42" spans="1:4" x14ac:dyDescent="0.55000000000000004">
      <c r="A42" t="s">
        <v>183</v>
      </c>
      <c r="B42" t="s">
        <v>184</v>
      </c>
      <c r="C42" t="s">
        <v>185</v>
      </c>
      <c r="D42" t="s">
        <v>31</v>
      </c>
    </row>
    <row r="43" spans="1:4" x14ac:dyDescent="0.55000000000000004">
      <c r="A43" t="s">
        <v>186</v>
      </c>
      <c r="B43" t="s">
        <v>187</v>
      </c>
      <c r="C43" t="s">
        <v>188</v>
      </c>
      <c r="D43" t="s">
        <v>43</v>
      </c>
    </row>
    <row r="44" spans="1:4" x14ac:dyDescent="0.55000000000000004">
      <c r="A44" t="s">
        <v>189</v>
      </c>
      <c r="B44" t="s">
        <v>190</v>
      </c>
      <c r="C44" t="s">
        <v>191</v>
      </c>
      <c r="D44" t="s">
        <v>47</v>
      </c>
    </row>
  </sheetData>
  <dataValidations count="1">
    <dataValidation type="list" showErrorMessage="1" errorTitle="Invalid degree group" error="Select a valid degree group from the list" sqref="D2:D44" xr:uid="{07A9B034-7334-4290-9E14-367E4EEE1457}">
      <formula1>DegreeGroupNames</formula1>
    </dataValidation>
  </dataValidations>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H58"/>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18" width="9.15625" hidden="1" customWidth="1"/>
    <col min="19" max="19" width="15.3671875" customWidth="1"/>
    <col min="20" max="20" width="12.9453125" customWidth="1"/>
    <col min="21" max="21" width="13.578125" customWidth="1"/>
    <col min="22" max="22" width="12.47265625" customWidth="1"/>
    <col min="23" max="23" width="12.05078125" customWidth="1"/>
    <col min="24" max="24" width="12.1015625" customWidth="1"/>
    <col min="25" max="25" width="11.47265625" customWidth="1"/>
    <col min="26" max="26" width="11.41796875" customWidth="1"/>
    <col min="27" max="27" width="15" customWidth="1"/>
    <col min="28" max="28" width="11.3125" customWidth="1"/>
    <col min="29" max="29" width="13.3671875" customWidth="1"/>
    <col min="30" max="30" width="15.68359375" customWidth="1"/>
    <col min="31" max="31" width="12.1015625" customWidth="1"/>
    <col min="32" max="32" width="11.1015625" customWidth="1"/>
    <col min="33" max="33" width="11.5234375" customWidth="1"/>
    <col min="34" max="34" width="13.3671875" customWidth="1"/>
  </cols>
  <sheetData>
    <row r="1" spans="1:34" s="1" customFormat="1" ht="45" customHeight="1" x14ac:dyDescent="0.55000000000000004">
      <c r="A1" s="1" t="s">
        <v>192</v>
      </c>
      <c r="B1" s="1" t="s">
        <v>60</v>
      </c>
      <c r="C1" s="1" t="s">
        <v>193</v>
      </c>
      <c r="D1" s="1" t="s">
        <v>194</v>
      </c>
      <c r="E1" s="1" t="s">
        <v>195</v>
      </c>
      <c r="F1" s="1" t="s">
        <v>196</v>
      </c>
      <c r="G1" s="1" t="s">
        <v>197</v>
      </c>
      <c r="H1" s="1" t="s">
        <v>198</v>
      </c>
      <c r="I1" s="1" t="s">
        <v>199</v>
      </c>
      <c r="J1" s="1" t="s">
        <v>200</v>
      </c>
      <c r="K1" s="1" t="s">
        <v>201</v>
      </c>
      <c r="L1" s="1" t="s">
        <v>202</v>
      </c>
      <c r="M1" s="1" t="s">
        <v>203</v>
      </c>
      <c r="N1" s="1" t="s">
        <v>204</v>
      </c>
      <c r="O1" s="1" t="s">
        <v>205</v>
      </c>
      <c r="P1" s="1" t="s">
        <v>206</v>
      </c>
      <c r="Q1" s="1" t="s">
        <v>207</v>
      </c>
      <c r="R1" s="1" t="s">
        <v>208</v>
      </c>
      <c r="S1" s="1" t="s">
        <v>209</v>
      </c>
      <c r="T1" s="1" t="s">
        <v>29</v>
      </c>
      <c r="U1" s="1" t="s">
        <v>31</v>
      </c>
      <c r="V1" s="1" t="s">
        <v>33</v>
      </c>
      <c r="W1" s="1" t="s">
        <v>35</v>
      </c>
      <c r="X1" s="1" t="s">
        <v>37</v>
      </c>
      <c r="Y1" s="1" t="s">
        <v>39</v>
      </c>
      <c r="Z1" s="1" t="s">
        <v>41</v>
      </c>
      <c r="AA1" s="1" t="s">
        <v>43</v>
      </c>
      <c r="AB1" s="1" t="s">
        <v>45</v>
      </c>
      <c r="AC1" s="1" t="s">
        <v>47</v>
      </c>
      <c r="AD1" s="1" t="s">
        <v>49</v>
      </c>
      <c r="AE1" s="1" t="s">
        <v>51</v>
      </c>
      <c r="AF1" s="1" t="s">
        <v>53</v>
      </c>
      <c r="AG1" s="1" t="s">
        <v>55</v>
      </c>
      <c r="AH1" s="1" t="s">
        <v>57</v>
      </c>
    </row>
    <row r="2" spans="1:34" x14ac:dyDescent="0.55000000000000004">
      <c r="A2" t="s">
        <v>210</v>
      </c>
      <c r="B2" t="s">
        <v>211</v>
      </c>
      <c r="C2" s="4" t="s">
        <v>212</v>
      </c>
      <c r="D2" t="s">
        <v>213</v>
      </c>
      <c r="E2" t="s">
        <v>213</v>
      </c>
      <c r="F2" t="s">
        <v>213</v>
      </c>
      <c r="G2" t="s">
        <v>213</v>
      </c>
      <c r="H2" t="s">
        <v>213</v>
      </c>
      <c r="I2" t="s">
        <v>213</v>
      </c>
      <c r="J2" t="s">
        <v>213</v>
      </c>
      <c r="K2" t="s">
        <v>213</v>
      </c>
      <c r="L2" t="s">
        <v>212</v>
      </c>
      <c r="M2" t="s">
        <v>213</v>
      </c>
      <c r="N2" t="s">
        <v>213</v>
      </c>
      <c r="O2" t="s">
        <v>213</v>
      </c>
      <c r="P2" t="s">
        <v>213</v>
      </c>
      <c r="Q2" t="s">
        <v>212</v>
      </c>
      <c r="R2" t="s">
        <v>212</v>
      </c>
      <c r="S2" s="3">
        <v>16.5</v>
      </c>
      <c r="T2"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16.5</v>
      </c>
      <c r="U2"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16.5</v>
      </c>
      <c r="V2"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16.5</v>
      </c>
      <c r="W2"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16.5</v>
      </c>
      <c r="X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16.5</v>
      </c>
      <c r="Y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16.5</v>
      </c>
      <c r="Z2"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16.5</v>
      </c>
      <c r="AA2"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16.5</v>
      </c>
      <c r="AB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16.5</v>
      </c>
      <c r="AC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16.5</v>
      </c>
      <c r="AF2"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16.5</v>
      </c>
      <c r="AG2"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16.5</v>
      </c>
      <c r="AH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 spans="1:34" x14ac:dyDescent="0.55000000000000004">
      <c r="A3" t="s">
        <v>14</v>
      </c>
      <c r="B3" t="s">
        <v>214</v>
      </c>
      <c r="C3" s="4" t="s">
        <v>215</v>
      </c>
      <c r="D3" t="s">
        <v>212</v>
      </c>
      <c r="E3" t="s">
        <v>213</v>
      </c>
      <c r="F3" t="s">
        <v>212</v>
      </c>
      <c r="G3" t="s">
        <v>212</v>
      </c>
      <c r="H3" t="s">
        <v>213</v>
      </c>
      <c r="I3" t="s">
        <v>213</v>
      </c>
      <c r="J3" t="s">
        <v>212</v>
      </c>
      <c r="K3" t="s">
        <v>212</v>
      </c>
      <c r="L3" t="s">
        <v>212</v>
      </c>
      <c r="M3" t="s">
        <v>213</v>
      </c>
      <c r="N3" t="s">
        <v>213</v>
      </c>
      <c r="O3" t="s">
        <v>212</v>
      </c>
      <c r="P3" t="s">
        <v>212</v>
      </c>
      <c r="Q3" t="s">
        <v>212</v>
      </c>
      <c r="R3" t="s">
        <v>212</v>
      </c>
      <c r="S3" s="3"/>
      <c r="T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V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210</v>
      </c>
      <c r="AF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 spans="1:34" x14ac:dyDescent="0.55000000000000004">
      <c r="A4" t="s">
        <v>19</v>
      </c>
      <c r="B4" t="s">
        <v>216</v>
      </c>
      <c r="C4" s="4" t="s">
        <v>215</v>
      </c>
      <c r="D4" t="s">
        <v>212</v>
      </c>
      <c r="E4" t="s">
        <v>212</v>
      </c>
      <c r="F4" t="s">
        <v>212</v>
      </c>
      <c r="G4" t="s">
        <v>212</v>
      </c>
      <c r="H4" t="s">
        <v>213</v>
      </c>
      <c r="I4" t="s">
        <v>213</v>
      </c>
      <c r="J4" t="s">
        <v>212</v>
      </c>
      <c r="K4" t="s">
        <v>212</v>
      </c>
      <c r="L4" t="s">
        <v>212</v>
      </c>
      <c r="M4" t="s">
        <v>213</v>
      </c>
      <c r="N4" t="s">
        <v>212</v>
      </c>
      <c r="O4" t="s">
        <v>212</v>
      </c>
      <c r="P4" t="s">
        <v>212</v>
      </c>
      <c r="Q4" t="s">
        <v>212</v>
      </c>
      <c r="R4" t="s">
        <v>212</v>
      </c>
      <c r="S4" s="3"/>
      <c r="T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 spans="1:34" x14ac:dyDescent="0.55000000000000004">
      <c r="A5" t="s">
        <v>8</v>
      </c>
      <c r="B5" t="s">
        <v>217</v>
      </c>
      <c r="C5" s="4" t="s">
        <v>218</v>
      </c>
      <c r="D5" t="s">
        <v>212</v>
      </c>
      <c r="E5" t="s">
        <v>212</v>
      </c>
      <c r="F5" t="s">
        <v>212</v>
      </c>
      <c r="G5" t="s">
        <v>212</v>
      </c>
      <c r="H5" t="s">
        <v>213</v>
      </c>
      <c r="I5" t="s">
        <v>213</v>
      </c>
      <c r="J5" t="s">
        <v>212</v>
      </c>
      <c r="K5" t="s">
        <v>212</v>
      </c>
      <c r="L5" t="s">
        <v>212</v>
      </c>
      <c r="M5" t="s">
        <v>213</v>
      </c>
      <c r="N5" t="s">
        <v>212</v>
      </c>
      <c r="O5" t="s">
        <v>212</v>
      </c>
      <c r="P5" t="s">
        <v>212</v>
      </c>
      <c r="Q5" t="s">
        <v>212</v>
      </c>
      <c r="R5" t="s">
        <v>212</v>
      </c>
      <c r="S5" s="3"/>
      <c r="T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210</v>
      </c>
      <c r="Y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225</v>
      </c>
      <c r="Z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270</v>
      </c>
      <c r="AC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6" spans="1:34" x14ac:dyDescent="0.55000000000000004">
      <c r="A6" t="s">
        <v>23</v>
      </c>
      <c r="B6" t="s">
        <v>219</v>
      </c>
      <c r="C6" s="4" t="s">
        <v>215</v>
      </c>
      <c r="D6" t="s">
        <v>212</v>
      </c>
      <c r="E6" t="s">
        <v>213</v>
      </c>
      <c r="F6" t="s">
        <v>212</v>
      </c>
      <c r="G6" t="s">
        <v>212</v>
      </c>
      <c r="H6" t="s">
        <v>213</v>
      </c>
      <c r="I6" t="s">
        <v>213</v>
      </c>
      <c r="J6" t="s">
        <v>212</v>
      </c>
      <c r="K6" t="s">
        <v>212</v>
      </c>
      <c r="L6" t="s">
        <v>212</v>
      </c>
      <c r="M6" t="s">
        <v>213</v>
      </c>
      <c r="N6" t="s">
        <v>213</v>
      </c>
      <c r="O6" t="s">
        <v>212</v>
      </c>
      <c r="P6" t="s">
        <v>212</v>
      </c>
      <c r="Q6" t="s">
        <v>212</v>
      </c>
      <c r="R6" t="s">
        <v>212</v>
      </c>
      <c r="S6" s="3"/>
      <c r="T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6"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V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6"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210</v>
      </c>
      <c r="AF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7" spans="1:34" x14ac:dyDescent="0.55000000000000004">
      <c r="A7" t="s">
        <v>220</v>
      </c>
      <c r="B7" t="s">
        <v>221</v>
      </c>
      <c r="C7" s="4" t="s">
        <v>222</v>
      </c>
      <c r="D7" t="s">
        <v>212</v>
      </c>
      <c r="E7" t="s">
        <v>213</v>
      </c>
      <c r="F7" t="s">
        <v>212</v>
      </c>
      <c r="G7" t="s">
        <v>212</v>
      </c>
      <c r="H7" t="s">
        <v>213</v>
      </c>
      <c r="I7" t="s">
        <v>213</v>
      </c>
      <c r="J7" t="s">
        <v>213</v>
      </c>
      <c r="K7" t="s">
        <v>212</v>
      </c>
      <c r="L7" t="s">
        <v>212</v>
      </c>
      <c r="M7" t="s">
        <v>213</v>
      </c>
      <c r="N7" t="s">
        <v>213</v>
      </c>
      <c r="O7" t="s">
        <v>212</v>
      </c>
      <c r="P7" t="s">
        <v>213</v>
      </c>
      <c r="Q7" t="s">
        <v>212</v>
      </c>
      <c r="R7" t="s">
        <v>212</v>
      </c>
      <c r="S7" s="3"/>
      <c r="T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7"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91.666666666666657</v>
      </c>
      <c r="V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116.66666666666667</v>
      </c>
      <c r="Y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125</v>
      </c>
      <c r="Z7"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133.33333333333331</v>
      </c>
      <c r="AA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150</v>
      </c>
      <c r="AC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7"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175</v>
      </c>
      <c r="AF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7"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191.66666666666669</v>
      </c>
      <c r="AH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8" spans="1:34" x14ac:dyDescent="0.55000000000000004">
      <c r="A8" t="s">
        <v>223</v>
      </c>
      <c r="B8" t="s">
        <v>224</v>
      </c>
      <c r="C8" s="4" t="s">
        <v>215</v>
      </c>
      <c r="D8" t="s">
        <v>212</v>
      </c>
      <c r="E8" t="s">
        <v>212</v>
      </c>
      <c r="F8" t="s">
        <v>212</v>
      </c>
      <c r="G8" t="s">
        <v>212</v>
      </c>
      <c r="H8" t="s">
        <v>213</v>
      </c>
      <c r="I8" t="s">
        <v>213</v>
      </c>
      <c r="J8" t="s">
        <v>212</v>
      </c>
      <c r="K8" t="s">
        <v>212</v>
      </c>
      <c r="L8" t="s">
        <v>212</v>
      </c>
      <c r="M8" t="s">
        <v>213</v>
      </c>
      <c r="N8" t="s">
        <v>213</v>
      </c>
      <c r="O8" t="s">
        <v>212</v>
      </c>
      <c r="P8" t="s">
        <v>212</v>
      </c>
      <c r="Q8" t="s">
        <v>212</v>
      </c>
      <c r="R8" t="s">
        <v>212</v>
      </c>
      <c r="S8" s="3"/>
      <c r="T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8"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210</v>
      </c>
      <c r="AF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9" spans="1:34" x14ac:dyDescent="0.55000000000000004">
      <c r="A9" t="s">
        <v>225</v>
      </c>
      <c r="B9" t="s">
        <v>226</v>
      </c>
      <c r="C9" s="4" t="s">
        <v>215</v>
      </c>
      <c r="D9" t="s">
        <v>212</v>
      </c>
      <c r="E9" t="s">
        <v>212</v>
      </c>
      <c r="F9" t="s">
        <v>212</v>
      </c>
      <c r="G9" t="s">
        <v>212</v>
      </c>
      <c r="H9" t="s">
        <v>213</v>
      </c>
      <c r="I9" t="s">
        <v>213</v>
      </c>
      <c r="J9" t="s">
        <v>212</v>
      </c>
      <c r="K9" t="s">
        <v>212</v>
      </c>
      <c r="L9" t="s">
        <v>212</v>
      </c>
      <c r="M9" t="s">
        <v>213</v>
      </c>
      <c r="N9" t="s">
        <v>213</v>
      </c>
      <c r="O9" t="s">
        <v>212</v>
      </c>
      <c r="P9" t="s">
        <v>212</v>
      </c>
      <c r="Q9" t="s">
        <v>212</v>
      </c>
      <c r="R9" t="s">
        <v>212</v>
      </c>
      <c r="S9" s="3"/>
      <c r="T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9"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210</v>
      </c>
      <c r="AF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0" spans="1:34" x14ac:dyDescent="0.55000000000000004">
      <c r="A10" t="s">
        <v>227</v>
      </c>
      <c r="B10" t="s">
        <v>228</v>
      </c>
      <c r="C10" s="4" t="s">
        <v>229</v>
      </c>
      <c r="D10" t="s">
        <v>212</v>
      </c>
      <c r="E10" t="s">
        <v>213</v>
      </c>
      <c r="F10" t="s">
        <v>213</v>
      </c>
      <c r="G10" t="s">
        <v>213</v>
      </c>
      <c r="H10" t="s">
        <v>213</v>
      </c>
      <c r="I10" t="s">
        <v>213</v>
      </c>
      <c r="J10" t="s">
        <v>213</v>
      </c>
      <c r="K10" t="s">
        <v>212</v>
      </c>
      <c r="L10" t="s">
        <v>212</v>
      </c>
      <c r="M10" t="s">
        <v>213</v>
      </c>
      <c r="N10" t="s">
        <v>213</v>
      </c>
      <c r="O10" t="s">
        <v>213</v>
      </c>
      <c r="P10" t="s">
        <v>213</v>
      </c>
      <c r="Q10" t="s">
        <v>212</v>
      </c>
      <c r="R10" t="s">
        <v>212</v>
      </c>
      <c r="S10" s="3"/>
      <c r="T1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0"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55</v>
      </c>
      <c r="V10"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60</v>
      </c>
      <c r="W10"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65</v>
      </c>
      <c r="X1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Y1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75</v>
      </c>
      <c r="Z10"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80</v>
      </c>
      <c r="AA1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90</v>
      </c>
      <c r="AC1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0"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105</v>
      </c>
      <c r="AF10"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110</v>
      </c>
      <c r="AG10"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115</v>
      </c>
      <c r="AH1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1" spans="1:34" x14ac:dyDescent="0.55000000000000004">
      <c r="A11" t="s">
        <v>230</v>
      </c>
      <c r="B11" t="s">
        <v>231</v>
      </c>
      <c r="C11" s="4" t="s">
        <v>232</v>
      </c>
      <c r="D11" t="s">
        <v>212</v>
      </c>
      <c r="E11" t="s">
        <v>213</v>
      </c>
      <c r="F11" t="s">
        <v>213</v>
      </c>
      <c r="G11" t="s">
        <v>213</v>
      </c>
      <c r="H11" t="s">
        <v>213</v>
      </c>
      <c r="I11" t="s">
        <v>213</v>
      </c>
      <c r="J11" t="s">
        <v>213</v>
      </c>
      <c r="K11" t="s">
        <v>212</v>
      </c>
      <c r="L11" t="s">
        <v>212</v>
      </c>
      <c r="M11" t="s">
        <v>213</v>
      </c>
      <c r="N11" t="s">
        <v>213</v>
      </c>
      <c r="O11" t="s">
        <v>213</v>
      </c>
      <c r="P11" t="s">
        <v>213</v>
      </c>
      <c r="Q11" t="s">
        <v>212</v>
      </c>
      <c r="R11" t="s">
        <v>212</v>
      </c>
      <c r="S11" s="3"/>
      <c r="T1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1"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11"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11"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1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1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11"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1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1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1"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11"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11"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1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2" spans="1:34" x14ac:dyDescent="0.55000000000000004">
      <c r="A12" t="s">
        <v>233</v>
      </c>
      <c r="B12" t="s">
        <v>234</v>
      </c>
      <c r="C12" s="4" t="s">
        <v>229</v>
      </c>
      <c r="D12" t="s">
        <v>212</v>
      </c>
      <c r="E12" t="s">
        <v>212</v>
      </c>
      <c r="F12" t="s">
        <v>212</v>
      </c>
      <c r="G12" t="s">
        <v>212</v>
      </c>
      <c r="H12" t="s">
        <v>212</v>
      </c>
      <c r="I12" t="s">
        <v>212</v>
      </c>
      <c r="J12" t="s">
        <v>212</v>
      </c>
      <c r="K12" t="s">
        <v>212</v>
      </c>
      <c r="L12" t="s">
        <v>212</v>
      </c>
      <c r="M12" t="s">
        <v>212</v>
      </c>
      <c r="N12" t="s">
        <v>212</v>
      </c>
      <c r="O12" t="s">
        <v>212</v>
      </c>
      <c r="P12" t="s">
        <v>212</v>
      </c>
      <c r="Q12" t="s">
        <v>212</v>
      </c>
      <c r="R12" t="s">
        <v>213</v>
      </c>
      <c r="S12" s="3"/>
      <c r="T1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2"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1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1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12"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Y12"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Z1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1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2"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C1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2"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1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12"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12" s="3">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120</v>
      </c>
    </row>
    <row r="13" spans="1:34" x14ac:dyDescent="0.55000000000000004">
      <c r="A13" t="s">
        <v>235</v>
      </c>
      <c r="B13" t="s">
        <v>236</v>
      </c>
      <c r="C13" s="4" t="s">
        <v>229</v>
      </c>
      <c r="D13" t="s">
        <v>212</v>
      </c>
      <c r="E13" t="s">
        <v>212</v>
      </c>
      <c r="F13" t="s">
        <v>212</v>
      </c>
      <c r="G13" t="s">
        <v>212</v>
      </c>
      <c r="H13" t="s">
        <v>212</v>
      </c>
      <c r="I13" t="s">
        <v>212</v>
      </c>
      <c r="J13" t="s">
        <v>212</v>
      </c>
      <c r="K13" t="s">
        <v>212</v>
      </c>
      <c r="L13" t="s">
        <v>212</v>
      </c>
      <c r="M13" t="s">
        <v>212</v>
      </c>
      <c r="N13" t="s">
        <v>212</v>
      </c>
      <c r="O13" t="s">
        <v>212</v>
      </c>
      <c r="P13" t="s">
        <v>212</v>
      </c>
      <c r="Q13" t="s">
        <v>212</v>
      </c>
      <c r="R13" t="s">
        <v>213</v>
      </c>
      <c r="S13" s="3"/>
      <c r="T1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1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1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13"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Y13"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Z1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1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3"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C1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1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1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13" s="3">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120</v>
      </c>
    </row>
    <row r="14" spans="1:34" x14ac:dyDescent="0.55000000000000004">
      <c r="A14" t="s">
        <v>237</v>
      </c>
      <c r="B14" t="s">
        <v>238</v>
      </c>
      <c r="C14" s="4" t="s">
        <v>229</v>
      </c>
      <c r="D14" t="s">
        <v>212</v>
      </c>
      <c r="E14" t="s">
        <v>212</v>
      </c>
      <c r="F14" t="s">
        <v>212</v>
      </c>
      <c r="G14" t="s">
        <v>212</v>
      </c>
      <c r="H14" t="s">
        <v>212</v>
      </c>
      <c r="I14" t="s">
        <v>212</v>
      </c>
      <c r="J14" t="s">
        <v>212</v>
      </c>
      <c r="K14" t="s">
        <v>212</v>
      </c>
      <c r="L14" t="s">
        <v>212</v>
      </c>
      <c r="M14" t="s">
        <v>212</v>
      </c>
      <c r="N14" t="s">
        <v>212</v>
      </c>
      <c r="O14" t="s">
        <v>212</v>
      </c>
      <c r="P14" t="s">
        <v>212</v>
      </c>
      <c r="Q14" t="s">
        <v>212</v>
      </c>
      <c r="R14" t="s">
        <v>213</v>
      </c>
      <c r="S14" s="3"/>
      <c r="T1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1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1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14"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Y14"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Z1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1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4"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C1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1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1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14" s="3">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120</v>
      </c>
    </row>
    <row r="15" spans="1:34" x14ac:dyDescent="0.55000000000000004">
      <c r="A15" t="s">
        <v>239</v>
      </c>
      <c r="B15" t="s">
        <v>240</v>
      </c>
      <c r="C15" s="4" t="s">
        <v>241</v>
      </c>
      <c r="D15" t="s">
        <v>212</v>
      </c>
      <c r="E15" t="s">
        <v>213</v>
      </c>
      <c r="F15" t="s">
        <v>212</v>
      </c>
      <c r="G15" t="s">
        <v>212</v>
      </c>
      <c r="H15" t="s">
        <v>213</v>
      </c>
      <c r="I15" t="s">
        <v>213</v>
      </c>
      <c r="J15" t="s">
        <v>212</v>
      </c>
      <c r="K15" t="s">
        <v>212</v>
      </c>
      <c r="L15" t="s">
        <v>212</v>
      </c>
      <c r="M15" t="s">
        <v>213</v>
      </c>
      <c r="N15" t="s">
        <v>213</v>
      </c>
      <c r="O15" t="s">
        <v>212</v>
      </c>
      <c r="P15" t="s">
        <v>212</v>
      </c>
      <c r="Q15" t="s">
        <v>212</v>
      </c>
      <c r="R15" t="s">
        <v>212</v>
      </c>
      <c r="S15" s="3"/>
      <c r="T1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5"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14.666666666666666</v>
      </c>
      <c r="V1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1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1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18.666666666666668</v>
      </c>
      <c r="Y1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20</v>
      </c>
      <c r="Z1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1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24</v>
      </c>
      <c r="AC1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5"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28</v>
      </c>
      <c r="AF1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1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1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6" spans="1:34" x14ac:dyDescent="0.55000000000000004">
      <c r="A16" t="s">
        <v>242</v>
      </c>
      <c r="B16" t="s">
        <v>243</v>
      </c>
      <c r="C16" s="4" t="s">
        <v>244</v>
      </c>
      <c r="D16" t="s">
        <v>212</v>
      </c>
      <c r="E16" t="s">
        <v>213</v>
      </c>
      <c r="F16" t="s">
        <v>212</v>
      </c>
      <c r="G16" t="s">
        <v>212</v>
      </c>
      <c r="H16" t="s">
        <v>213</v>
      </c>
      <c r="I16" t="s">
        <v>213</v>
      </c>
      <c r="J16" t="s">
        <v>212</v>
      </c>
      <c r="K16" t="s">
        <v>212</v>
      </c>
      <c r="L16" t="s">
        <v>212</v>
      </c>
      <c r="M16" t="s">
        <v>213</v>
      </c>
      <c r="N16" t="s">
        <v>213</v>
      </c>
      <c r="O16" t="s">
        <v>212</v>
      </c>
      <c r="P16" t="s">
        <v>212</v>
      </c>
      <c r="Q16" t="s">
        <v>212</v>
      </c>
      <c r="R16" t="s">
        <v>212</v>
      </c>
      <c r="S16" s="3"/>
      <c r="T1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6"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29.333333333333332</v>
      </c>
      <c r="V1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1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1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37.333333333333336</v>
      </c>
      <c r="Y1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Z1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1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48</v>
      </c>
      <c r="AC1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6"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56</v>
      </c>
      <c r="AF1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1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1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7" spans="1:34" x14ac:dyDescent="0.55000000000000004">
      <c r="A17" t="s">
        <v>245</v>
      </c>
      <c r="B17" t="s">
        <v>246</v>
      </c>
      <c r="C17" s="4" t="s">
        <v>247</v>
      </c>
      <c r="D17" t="s">
        <v>212</v>
      </c>
      <c r="E17" t="s">
        <v>213</v>
      </c>
      <c r="F17" t="s">
        <v>212</v>
      </c>
      <c r="G17" t="s">
        <v>212</v>
      </c>
      <c r="H17" t="s">
        <v>213</v>
      </c>
      <c r="I17" t="s">
        <v>213</v>
      </c>
      <c r="J17" t="s">
        <v>212</v>
      </c>
      <c r="K17" t="s">
        <v>212</v>
      </c>
      <c r="L17" t="s">
        <v>212</v>
      </c>
      <c r="M17" t="s">
        <v>213</v>
      </c>
      <c r="N17" t="s">
        <v>213</v>
      </c>
      <c r="O17" t="s">
        <v>212</v>
      </c>
      <c r="P17" t="s">
        <v>212</v>
      </c>
      <c r="Q17" t="s">
        <v>212</v>
      </c>
      <c r="R17" t="s">
        <v>212</v>
      </c>
      <c r="S17" s="3"/>
      <c r="T1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7"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47.666666666666664</v>
      </c>
      <c r="V1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1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1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60.666666666666671</v>
      </c>
      <c r="Y1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65</v>
      </c>
      <c r="Z1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1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78</v>
      </c>
      <c r="AC1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7"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91</v>
      </c>
      <c r="AF1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17"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1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8" spans="1:34" x14ac:dyDescent="0.55000000000000004">
      <c r="A18" t="s">
        <v>248</v>
      </c>
      <c r="B18" t="s">
        <v>249</v>
      </c>
      <c r="C18" s="4" t="s">
        <v>250</v>
      </c>
      <c r="D18" t="s">
        <v>212</v>
      </c>
      <c r="E18" t="s">
        <v>212</v>
      </c>
      <c r="F18" t="s">
        <v>212</v>
      </c>
      <c r="G18" t="s">
        <v>212</v>
      </c>
      <c r="H18" t="s">
        <v>213</v>
      </c>
      <c r="I18" t="s">
        <v>213</v>
      </c>
      <c r="J18" t="s">
        <v>212</v>
      </c>
      <c r="K18" t="s">
        <v>212</v>
      </c>
      <c r="L18" t="s">
        <v>212</v>
      </c>
      <c r="M18" t="s">
        <v>213</v>
      </c>
      <c r="N18" t="s">
        <v>212</v>
      </c>
      <c r="O18" t="s">
        <v>212</v>
      </c>
      <c r="P18" t="s">
        <v>212</v>
      </c>
      <c r="Q18" t="s">
        <v>212</v>
      </c>
      <c r="R18" t="s">
        <v>212</v>
      </c>
      <c r="S18" s="3"/>
      <c r="T1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1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1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1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51.333333333333336</v>
      </c>
      <c r="Y1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55</v>
      </c>
      <c r="Z1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1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66</v>
      </c>
      <c r="AC1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1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1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1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19" spans="1:34" x14ac:dyDescent="0.55000000000000004">
      <c r="A19" t="s">
        <v>251</v>
      </c>
      <c r="B19" t="s">
        <v>252</v>
      </c>
      <c r="C19" s="4" t="s">
        <v>253</v>
      </c>
      <c r="D19" t="s">
        <v>212</v>
      </c>
      <c r="E19" t="s">
        <v>212</v>
      </c>
      <c r="F19" t="s">
        <v>212</v>
      </c>
      <c r="G19" t="s">
        <v>212</v>
      </c>
      <c r="H19" t="s">
        <v>213</v>
      </c>
      <c r="I19" t="s">
        <v>213</v>
      </c>
      <c r="J19" t="s">
        <v>212</v>
      </c>
      <c r="K19" t="s">
        <v>212</v>
      </c>
      <c r="L19" t="s">
        <v>212</v>
      </c>
      <c r="M19" t="s">
        <v>213</v>
      </c>
      <c r="N19" t="s">
        <v>212</v>
      </c>
      <c r="O19" t="s">
        <v>212</v>
      </c>
      <c r="P19" t="s">
        <v>212</v>
      </c>
      <c r="Q19" t="s">
        <v>212</v>
      </c>
      <c r="R19" t="s">
        <v>212</v>
      </c>
      <c r="S19" s="3"/>
      <c r="T1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1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1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1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1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86.333333333333343</v>
      </c>
      <c r="Y1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92.5</v>
      </c>
      <c r="Z1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1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1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111</v>
      </c>
      <c r="AC1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1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1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1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1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1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0" spans="1:34" x14ac:dyDescent="0.55000000000000004">
      <c r="A20" t="s">
        <v>254</v>
      </c>
      <c r="B20" t="s">
        <v>255</v>
      </c>
      <c r="C20" s="4" t="s">
        <v>256</v>
      </c>
      <c r="D20" t="s">
        <v>212</v>
      </c>
      <c r="E20" t="s">
        <v>212</v>
      </c>
      <c r="F20" t="s">
        <v>212</v>
      </c>
      <c r="G20" t="s">
        <v>212</v>
      </c>
      <c r="H20" t="s">
        <v>213</v>
      </c>
      <c r="I20" t="s">
        <v>213</v>
      </c>
      <c r="J20" t="s">
        <v>212</v>
      </c>
      <c r="K20" t="s">
        <v>212</v>
      </c>
      <c r="L20" t="s">
        <v>212</v>
      </c>
      <c r="M20" t="s">
        <v>213</v>
      </c>
      <c r="N20" t="s">
        <v>212</v>
      </c>
      <c r="O20" t="s">
        <v>212</v>
      </c>
      <c r="P20" t="s">
        <v>212</v>
      </c>
      <c r="Q20" t="s">
        <v>212</v>
      </c>
      <c r="R20" t="s">
        <v>212</v>
      </c>
      <c r="S20" s="3"/>
      <c r="T2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121.33333333333334</v>
      </c>
      <c r="Y2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130</v>
      </c>
      <c r="Z2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156</v>
      </c>
      <c r="AC2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1" spans="1:34" x14ac:dyDescent="0.55000000000000004">
      <c r="A21" t="s">
        <v>257</v>
      </c>
      <c r="B21" t="s">
        <v>258</v>
      </c>
      <c r="C21" s="4" t="s">
        <v>15</v>
      </c>
      <c r="D21" t="s">
        <v>212</v>
      </c>
      <c r="E21" t="s">
        <v>212</v>
      </c>
      <c r="F21" t="s">
        <v>212</v>
      </c>
      <c r="G21" t="s">
        <v>212</v>
      </c>
      <c r="H21" t="s">
        <v>213</v>
      </c>
      <c r="I21" t="s">
        <v>213</v>
      </c>
      <c r="J21" t="s">
        <v>212</v>
      </c>
      <c r="K21" t="s">
        <v>212</v>
      </c>
      <c r="L21" t="s">
        <v>212</v>
      </c>
      <c r="M21" t="s">
        <v>213</v>
      </c>
      <c r="N21" t="s">
        <v>212</v>
      </c>
      <c r="O21" t="s">
        <v>212</v>
      </c>
      <c r="P21" t="s">
        <v>212</v>
      </c>
      <c r="Q21" t="s">
        <v>212</v>
      </c>
      <c r="R21" t="s">
        <v>212</v>
      </c>
      <c r="S21" s="3"/>
      <c r="T2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156.33333333333334</v>
      </c>
      <c r="Y2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167.5</v>
      </c>
      <c r="Z2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201</v>
      </c>
      <c r="AC2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1"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2" spans="1:34" x14ac:dyDescent="0.55000000000000004">
      <c r="A22" t="s">
        <v>259</v>
      </c>
      <c r="B22" t="s">
        <v>260</v>
      </c>
      <c r="C22" s="4" t="s">
        <v>232</v>
      </c>
      <c r="D22" t="s">
        <v>212</v>
      </c>
      <c r="E22" t="s">
        <v>212</v>
      </c>
      <c r="F22" t="s">
        <v>212</v>
      </c>
      <c r="G22" t="s">
        <v>212</v>
      </c>
      <c r="H22" t="s">
        <v>213</v>
      </c>
      <c r="I22" t="s">
        <v>213</v>
      </c>
      <c r="J22" t="s">
        <v>212</v>
      </c>
      <c r="K22" t="s">
        <v>212</v>
      </c>
      <c r="L22" t="s">
        <v>212</v>
      </c>
      <c r="M22" t="s">
        <v>213</v>
      </c>
      <c r="N22" t="s">
        <v>212</v>
      </c>
      <c r="O22" t="s">
        <v>212</v>
      </c>
      <c r="P22" t="s">
        <v>212</v>
      </c>
      <c r="Q22" t="s">
        <v>212</v>
      </c>
      <c r="R22" t="s">
        <v>212</v>
      </c>
      <c r="S22" s="3"/>
      <c r="T2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2"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2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2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2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2"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2"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3" spans="1:34" x14ac:dyDescent="0.55000000000000004">
      <c r="A23" t="s">
        <v>261</v>
      </c>
      <c r="B23" t="s">
        <v>262</v>
      </c>
      <c r="C23" s="4" t="s">
        <v>263</v>
      </c>
      <c r="D23" t="s">
        <v>212</v>
      </c>
      <c r="E23" t="s">
        <v>212</v>
      </c>
      <c r="F23" t="s">
        <v>212</v>
      </c>
      <c r="G23" t="s">
        <v>212</v>
      </c>
      <c r="H23" t="s">
        <v>213</v>
      </c>
      <c r="I23" t="s">
        <v>213</v>
      </c>
      <c r="J23" t="s">
        <v>212</v>
      </c>
      <c r="K23" t="s">
        <v>212</v>
      </c>
      <c r="L23" t="s">
        <v>212</v>
      </c>
      <c r="M23" t="s">
        <v>213</v>
      </c>
      <c r="N23" t="s">
        <v>212</v>
      </c>
      <c r="O23" t="s">
        <v>212</v>
      </c>
      <c r="P23" t="s">
        <v>212</v>
      </c>
      <c r="Q23" t="s">
        <v>212</v>
      </c>
      <c r="R23" t="s">
        <v>212</v>
      </c>
      <c r="S23" s="3"/>
      <c r="T2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58.333333333333336</v>
      </c>
      <c r="Y2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62.5</v>
      </c>
      <c r="Z2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75</v>
      </c>
      <c r="AC2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4" spans="1:34" x14ac:dyDescent="0.55000000000000004">
      <c r="A24" t="s">
        <v>264</v>
      </c>
      <c r="B24" t="s">
        <v>265</v>
      </c>
      <c r="C24" s="4" t="s">
        <v>266</v>
      </c>
      <c r="D24" t="s">
        <v>212</v>
      </c>
      <c r="E24" t="s">
        <v>212</v>
      </c>
      <c r="F24" t="s">
        <v>212</v>
      </c>
      <c r="G24" t="s">
        <v>212</v>
      </c>
      <c r="H24" t="s">
        <v>213</v>
      </c>
      <c r="I24" t="s">
        <v>213</v>
      </c>
      <c r="J24" t="s">
        <v>212</v>
      </c>
      <c r="K24" t="s">
        <v>212</v>
      </c>
      <c r="L24" t="s">
        <v>212</v>
      </c>
      <c r="M24" t="s">
        <v>213</v>
      </c>
      <c r="N24" t="s">
        <v>212</v>
      </c>
      <c r="O24" t="s">
        <v>212</v>
      </c>
      <c r="P24" t="s">
        <v>212</v>
      </c>
      <c r="Q24" t="s">
        <v>212</v>
      </c>
      <c r="R24" t="s">
        <v>212</v>
      </c>
      <c r="S24" s="3"/>
      <c r="T2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81.666666666666671</v>
      </c>
      <c r="Y2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87.5</v>
      </c>
      <c r="Z2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105</v>
      </c>
      <c r="AC2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5" spans="1:34" x14ac:dyDescent="0.55000000000000004">
      <c r="A25" t="s">
        <v>267</v>
      </c>
      <c r="B25" t="s">
        <v>268</v>
      </c>
      <c r="C25" s="4" t="s">
        <v>269</v>
      </c>
      <c r="D25" t="s">
        <v>212</v>
      </c>
      <c r="E25" t="s">
        <v>212</v>
      </c>
      <c r="F25" t="s">
        <v>212</v>
      </c>
      <c r="G25" t="s">
        <v>212</v>
      </c>
      <c r="H25" t="s">
        <v>213</v>
      </c>
      <c r="I25" t="s">
        <v>213</v>
      </c>
      <c r="J25" t="s">
        <v>212</v>
      </c>
      <c r="K25" t="s">
        <v>212</v>
      </c>
      <c r="L25" t="s">
        <v>212</v>
      </c>
      <c r="M25" t="s">
        <v>213</v>
      </c>
      <c r="N25" t="s">
        <v>212</v>
      </c>
      <c r="O25" t="s">
        <v>212</v>
      </c>
      <c r="P25" t="s">
        <v>212</v>
      </c>
      <c r="Q25" t="s">
        <v>212</v>
      </c>
      <c r="R25" t="s">
        <v>212</v>
      </c>
      <c r="S25" s="3"/>
      <c r="T2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109.66666666666667</v>
      </c>
      <c r="Y2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117.5</v>
      </c>
      <c r="Z2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141</v>
      </c>
      <c r="AC2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6" spans="1:34" x14ac:dyDescent="0.55000000000000004">
      <c r="A26" t="s">
        <v>270</v>
      </c>
      <c r="B26" t="s">
        <v>271</v>
      </c>
      <c r="C26" s="4" t="s">
        <v>229</v>
      </c>
      <c r="D26" t="s">
        <v>212</v>
      </c>
      <c r="E26" t="s">
        <v>212</v>
      </c>
      <c r="F26" t="s">
        <v>212</v>
      </c>
      <c r="G26" t="s">
        <v>212</v>
      </c>
      <c r="H26" t="s">
        <v>213</v>
      </c>
      <c r="I26" t="s">
        <v>213</v>
      </c>
      <c r="J26" t="s">
        <v>212</v>
      </c>
      <c r="K26" t="s">
        <v>212</v>
      </c>
      <c r="L26" t="s">
        <v>212</v>
      </c>
      <c r="M26" t="s">
        <v>213</v>
      </c>
      <c r="N26" t="s">
        <v>212</v>
      </c>
      <c r="O26" t="s">
        <v>212</v>
      </c>
      <c r="P26" t="s">
        <v>213</v>
      </c>
      <c r="Q26" t="s">
        <v>212</v>
      </c>
      <c r="R26" t="s">
        <v>212</v>
      </c>
      <c r="S26" s="3"/>
      <c r="T2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Y2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75</v>
      </c>
      <c r="Z2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90</v>
      </c>
      <c r="AC2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6"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115</v>
      </c>
      <c r="AH2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7" spans="1:34" x14ac:dyDescent="0.55000000000000004">
      <c r="A27" t="s">
        <v>272</v>
      </c>
      <c r="B27" t="s">
        <v>273</v>
      </c>
      <c r="C27" s="4" t="s">
        <v>215</v>
      </c>
      <c r="D27" t="s">
        <v>212</v>
      </c>
      <c r="E27" t="s">
        <v>212</v>
      </c>
      <c r="F27" t="s">
        <v>212</v>
      </c>
      <c r="G27" t="s">
        <v>212</v>
      </c>
      <c r="H27" t="s">
        <v>213</v>
      </c>
      <c r="I27" t="s">
        <v>213</v>
      </c>
      <c r="J27" t="s">
        <v>212</v>
      </c>
      <c r="K27" t="s">
        <v>212</v>
      </c>
      <c r="L27" t="s">
        <v>212</v>
      </c>
      <c r="M27" t="s">
        <v>213</v>
      </c>
      <c r="N27" t="s">
        <v>212</v>
      </c>
      <c r="O27" t="s">
        <v>212</v>
      </c>
      <c r="P27" t="s">
        <v>213</v>
      </c>
      <c r="Q27" t="s">
        <v>212</v>
      </c>
      <c r="R27" t="s">
        <v>212</v>
      </c>
      <c r="S27" s="3"/>
      <c r="T2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7"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2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2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2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7"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7"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230</v>
      </c>
      <c r="AH2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8" spans="1:34" x14ac:dyDescent="0.55000000000000004">
      <c r="A28" t="s">
        <v>274</v>
      </c>
      <c r="B28" t="s">
        <v>275</v>
      </c>
      <c r="C28" s="4" t="s">
        <v>276</v>
      </c>
      <c r="D28" t="s">
        <v>212</v>
      </c>
      <c r="E28" t="s">
        <v>212</v>
      </c>
      <c r="F28" t="s">
        <v>212</v>
      </c>
      <c r="G28" t="s">
        <v>212</v>
      </c>
      <c r="H28" t="s">
        <v>213</v>
      </c>
      <c r="I28" t="s">
        <v>213</v>
      </c>
      <c r="J28" t="s">
        <v>212</v>
      </c>
      <c r="K28" t="s">
        <v>212</v>
      </c>
      <c r="L28" t="s">
        <v>212</v>
      </c>
      <c r="M28" t="s">
        <v>213</v>
      </c>
      <c r="N28" t="s">
        <v>212</v>
      </c>
      <c r="O28" t="s">
        <v>212</v>
      </c>
      <c r="P28" t="s">
        <v>212</v>
      </c>
      <c r="Q28" t="s">
        <v>212</v>
      </c>
      <c r="R28" t="s">
        <v>212</v>
      </c>
      <c r="S28" s="3"/>
      <c r="T2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53.666666666666671</v>
      </c>
      <c r="Y2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57.5</v>
      </c>
      <c r="Z2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69</v>
      </c>
      <c r="AC2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29" spans="1:34" x14ac:dyDescent="0.55000000000000004">
      <c r="A29" t="s">
        <v>277</v>
      </c>
      <c r="B29" t="s">
        <v>278</v>
      </c>
      <c r="C29" s="4" t="s">
        <v>215</v>
      </c>
      <c r="D29" t="s">
        <v>212</v>
      </c>
      <c r="E29" t="s">
        <v>212</v>
      </c>
      <c r="F29" t="s">
        <v>212</v>
      </c>
      <c r="G29" t="s">
        <v>212</v>
      </c>
      <c r="H29" t="s">
        <v>213</v>
      </c>
      <c r="I29" t="s">
        <v>213</v>
      </c>
      <c r="J29" t="s">
        <v>212</v>
      </c>
      <c r="K29" t="s">
        <v>212</v>
      </c>
      <c r="L29" t="s">
        <v>212</v>
      </c>
      <c r="M29" t="s">
        <v>213</v>
      </c>
      <c r="N29" t="s">
        <v>212</v>
      </c>
      <c r="O29" t="s">
        <v>212</v>
      </c>
      <c r="P29" t="s">
        <v>212</v>
      </c>
      <c r="Q29" t="s">
        <v>212</v>
      </c>
      <c r="R29" t="s">
        <v>212</v>
      </c>
      <c r="S29" s="3"/>
      <c r="T2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2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29"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2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2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2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2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2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2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2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2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2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29"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29"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2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0" spans="1:34" x14ac:dyDescent="0.55000000000000004">
      <c r="A30" t="s">
        <v>279</v>
      </c>
      <c r="B30" t="s">
        <v>280</v>
      </c>
      <c r="C30" s="4" t="s">
        <v>215</v>
      </c>
      <c r="D30" t="s">
        <v>212</v>
      </c>
      <c r="E30" t="s">
        <v>212</v>
      </c>
      <c r="F30" t="s">
        <v>212</v>
      </c>
      <c r="G30" t="s">
        <v>212</v>
      </c>
      <c r="H30" t="s">
        <v>213</v>
      </c>
      <c r="I30" t="s">
        <v>213</v>
      </c>
      <c r="J30" t="s">
        <v>212</v>
      </c>
      <c r="K30" t="s">
        <v>212</v>
      </c>
      <c r="L30" t="s">
        <v>212</v>
      </c>
      <c r="M30" t="s">
        <v>213</v>
      </c>
      <c r="N30" t="s">
        <v>212</v>
      </c>
      <c r="O30" t="s">
        <v>212</v>
      </c>
      <c r="P30" t="s">
        <v>212</v>
      </c>
      <c r="Q30" t="s">
        <v>212</v>
      </c>
      <c r="R30" t="s">
        <v>212</v>
      </c>
      <c r="S30" s="3"/>
      <c r="T30"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0"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0"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0"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3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3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0"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3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0"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0"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0"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1" spans="1:34" x14ac:dyDescent="0.55000000000000004">
      <c r="A31" t="s">
        <v>281</v>
      </c>
      <c r="B31" t="s">
        <v>282</v>
      </c>
      <c r="C31" s="4" t="s">
        <v>229</v>
      </c>
      <c r="D31" t="s">
        <v>212</v>
      </c>
      <c r="E31" t="s">
        <v>212</v>
      </c>
      <c r="F31" t="s">
        <v>212</v>
      </c>
      <c r="G31" t="s">
        <v>212</v>
      </c>
      <c r="H31" t="s">
        <v>213</v>
      </c>
      <c r="I31" t="s">
        <v>213</v>
      </c>
      <c r="J31" t="s">
        <v>212</v>
      </c>
      <c r="K31" t="s">
        <v>212</v>
      </c>
      <c r="L31" t="s">
        <v>212</v>
      </c>
      <c r="M31" t="s">
        <v>213</v>
      </c>
      <c r="N31" t="s">
        <v>212</v>
      </c>
      <c r="O31" t="s">
        <v>212</v>
      </c>
      <c r="P31" t="s">
        <v>212</v>
      </c>
      <c r="Q31" t="s">
        <v>212</v>
      </c>
      <c r="R31" t="s">
        <v>212</v>
      </c>
      <c r="S31" s="3"/>
      <c r="T3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1"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1"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70</v>
      </c>
      <c r="Y3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75</v>
      </c>
      <c r="Z3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90</v>
      </c>
      <c r="AC3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1"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1"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1"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2" spans="1:34" x14ac:dyDescent="0.55000000000000004">
      <c r="A32" t="s">
        <v>283</v>
      </c>
      <c r="B32" t="s">
        <v>284</v>
      </c>
      <c r="C32" s="4" t="s">
        <v>241</v>
      </c>
      <c r="D32" t="s">
        <v>212</v>
      </c>
      <c r="E32" t="s">
        <v>212</v>
      </c>
      <c r="F32" t="s">
        <v>212</v>
      </c>
      <c r="G32" t="s">
        <v>212</v>
      </c>
      <c r="H32" t="s">
        <v>213</v>
      </c>
      <c r="I32" t="s">
        <v>213</v>
      </c>
      <c r="J32" t="s">
        <v>212</v>
      </c>
      <c r="K32" t="s">
        <v>212</v>
      </c>
      <c r="L32" t="s">
        <v>212</v>
      </c>
      <c r="M32" t="s">
        <v>213</v>
      </c>
      <c r="N32" t="s">
        <v>212</v>
      </c>
      <c r="O32" t="s">
        <v>212</v>
      </c>
      <c r="P32" t="s">
        <v>212</v>
      </c>
      <c r="Q32" t="s">
        <v>212</v>
      </c>
      <c r="R32" t="s">
        <v>212</v>
      </c>
      <c r="S32" s="3"/>
      <c r="T32"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2"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18.666666666666668</v>
      </c>
      <c r="Y3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20</v>
      </c>
      <c r="Z32"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24</v>
      </c>
      <c r="AC3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2"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2"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3" spans="1:34" x14ac:dyDescent="0.55000000000000004">
      <c r="A33" t="s">
        <v>285</v>
      </c>
      <c r="B33" t="s">
        <v>286</v>
      </c>
      <c r="C33" s="4" t="s">
        <v>244</v>
      </c>
      <c r="D33" t="s">
        <v>212</v>
      </c>
      <c r="E33" t="s">
        <v>212</v>
      </c>
      <c r="F33" t="s">
        <v>212</v>
      </c>
      <c r="G33" t="s">
        <v>212</v>
      </c>
      <c r="H33" t="s">
        <v>213</v>
      </c>
      <c r="I33" t="s">
        <v>213</v>
      </c>
      <c r="J33" t="s">
        <v>212</v>
      </c>
      <c r="K33" t="s">
        <v>212</v>
      </c>
      <c r="L33" t="s">
        <v>212</v>
      </c>
      <c r="M33" t="s">
        <v>213</v>
      </c>
      <c r="N33" t="s">
        <v>212</v>
      </c>
      <c r="O33" t="s">
        <v>212</v>
      </c>
      <c r="P33" t="s">
        <v>212</v>
      </c>
      <c r="Q33" t="s">
        <v>212</v>
      </c>
      <c r="R33" t="s">
        <v>212</v>
      </c>
      <c r="S33" s="3"/>
      <c r="T33"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3"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37.333333333333336</v>
      </c>
      <c r="Y3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40</v>
      </c>
      <c r="Z33"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48</v>
      </c>
      <c r="AC3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3"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3"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4" spans="1:34" x14ac:dyDescent="0.55000000000000004">
      <c r="A34" t="s">
        <v>287</v>
      </c>
      <c r="B34" t="s">
        <v>288</v>
      </c>
      <c r="C34" s="4" t="s">
        <v>247</v>
      </c>
      <c r="D34" t="s">
        <v>212</v>
      </c>
      <c r="E34" t="s">
        <v>212</v>
      </c>
      <c r="F34" t="s">
        <v>212</v>
      </c>
      <c r="G34" t="s">
        <v>212</v>
      </c>
      <c r="H34" t="s">
        <v>213</v>
      </c>
      <c r="I34" t="s">
        <v>213</v>
      </c>
      <c r="J34" t="s">
        <v>212</v>
      </c>
      <c r="K34" t="s">
        <v>212</v>
      </c>
      <c r="L34" t="s">
        <v>212</v>
      </c>
      <c r="M34" t="s">
        <v>213</v>
      </c>
      <c r="N34" t="s">
        <v>212</v>
      </c>
      <c r="O34" t="s">
        <v>212</v>
      </c>
      <c r="P34" t="s">
        <v>212</v>
      </c>
      <c r="Q34" t="s">
        <v>212</v>
      </c>
      <c r="R34" t="s">
        <v>212</v>
      </c>
      <c r="S34" s="3"/>
      <c r="T34"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4"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4"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60.666666666666671</v>
      </c>
      <c r="Y3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65</v>
      </c>
      <c r="Z34"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78</v>
      </c>
      <c r="AC3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4"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4"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4"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5" spans="1:34" x14ac:dyDescent="0.55000000000000004">
      <c r="A35" t="s">
        <v>289</v>
      </c>
      <c r="B35" t="s">
        <v>290</v>
      </c>
      <c r="C35" s="4" t="s">
        <v>291</v>
      </c>
      <c r="D35" t="s">
        <v>212</v>
      </c>
      <c r="E35" t="s">
        <v>212</v>
      </c>
      <c r="F35" t="s">
        <v>212</v>
      </c>
      <c r="G35" t="s">
        <v>212</v>
      </c>
      <c r="H35" t="s">
        <v>213</v>
      </c>
      <c r="I35" t="s">
        <v>213</v>
      </c>
      <c r="J35" t="s">
        <v>212</v>
      </c>
      <c r="K35" t="s">
        <v>212</v>
      </c>
      <c r="L35" t="s">
        <v>212</v>
      </c>
      <c r="M35" t="s">
        <v>213</v>
      </c>
      <c r="N35" t="s">
        <v>212</v>
      </c>
      <c r="O35" t="s">
        <v>212</v>
      </c>
      <c r="P35" t="s">
        <v>212</v>
      </c>
      <c r="Q35" t="s">
        <v>212</v>
      </c>
      <c r="R35" t="s">
        <v>212</v>
      </c>
      <c r="S35" s="3"/>
      <c r="T3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126.00000000000001</v>
      </c>
      <c r="Y3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135</v>
      </c>
      <c r="Z3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162</v>
      </c>
      <c r="AC3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6" spans="1:34" x14ac:dyDescent="0.55000000000000004">
      <c r="A36" t="s">
        <v>292</v>
      </c>
      <c r="B36" t="s">
        <v>293</v>
      </c>
      <c r="C36" s="4" t="s">
        <v>294</v>
      </c>
      <c r="D36" t="s">
        <v>212</v>
      </c>
      <c r="E36" t="s">
        <v>212</v>
      </c>
      <c r="F36" t="s">
        <v>212</v>
      </c>
      <c r="G36" t="s">
        <v>212</v>
      </c>
      <c r="H36" t="s">
        <v>213</v>
      </c>
      <c r="I36" t="s">
        <v>213</v>
      </c>
      <c r="J36" t="s">
        <v>212</v>
      </c>
      <c r="K36" t="s">
        <v>212</v>
      </c>
      <c r="L36" t="s">
        <v>212</v>
      </c>
      <c r="M36" t="s">
        <v>213</v>
      </c>
      <c r="N36" t="s">
        <v>212</v>
      </c>
      <c r="O36" t="s">
        <v>212</v>
      </c>
      <c r="P36" t="s">
        <v>212</v>
      </c>
      <c r="Q36" t="s">
        <v>212</v>
      </c>
      <c r="R36" t="s">
        <v>212</v>
      </c>
      <c r="S36" s="3"/>
      <c r="T3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3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36"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3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175</v>
      </c>
      <c r="Y3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187.5</v>
      </c>
      <c r="Z36"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3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225</v>
      </c>
      <c r="AC3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36"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36"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3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7" spans="1:34" x14ac:dyDescent="0.55000000000000004">
      <c r="A37" t="s">
        <v>295</v>
      </c>
      <c r="B37" t="s">
        <v>296</v>
      </c>
      <c r="C37" s="4" t="s">
        <v>276</v>
      </c>
      <c r="D37" t="s">
        <v>213</v>
      </c>
      <c r="E37" t="s">
        <v>213</v>
      </c>
      <c r="F37" t="s">
        <v>213</v>
      </c>
      <c r="G37" t="s">
        <v>212</v>
      </c>
      <c r="H37" t="s">
        <v>213</v>
      </c>
      <c r="I37" t="s">
        <v>213</v>
      </c>
      <c r="J37" t="s">
        <v>212</v>
      </c>
      <c r="K37" t="s">
        <v>213</v>
      </c>
      <c r="L37" t="s">
        <v>212</v>
      </c>
      <c r="M37" t="s">
        <v>213</v>
      </c>
      <c r="N37" t="s">
        <v>213</v>
      </c>
      <c r="O37" t="s">
        <v>213</v>
      </c>
      <c r="P37" t="s">
        <v>213</v>
      </c>
      <c r="Q37" t="s">
        <v>212</v>
      </c>
      <c r="R37" t="s">
        <v>212</v>
      </c>
      <c r="S37" s="3"/>
      <c r="T37"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38.333333333333336</v>
      </c>
      <c r="U37"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42.166666666666664</v>
      </c>
      <c r="V37"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46</v>
      </c>
      <c r="W37"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53.666666666666671</v>
      </c>
      <c r="Y3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57.5</v>
      </c>
      <c r="Z3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7"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65.166666666666671</v>
      </c>
      <c r="AB3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69</v>
      </c>
      <c r="AC3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7"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7"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80.5</v>
      </c>
      <c r="AF37"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84.333333333333329</v>
      </c>
      <c r="AG37"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88.166666666666671</v>
      </c>
      <c r="AH3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8" spans="1:34" x14ac:dyDescent="0.55000000000000004">
      <c r="A38" t="s">
        <v>297</v>
      </c>
      <c r="B38" t="s">
        <v>298</v>
      </c>
      <c r="C38" s="4" t="s">
        <v>215</v>
      </c>
      <c r="D38" t="s">
        <v>213</v>
      </c>
      <c r="E38" t="s">
        <v>213</v>
      </c>
      <c r="F38" t="s">
        <v>213</v>
      </c>
      <c r="G38" t="s">
        <v>212</v>
      </c>
      <c r="H38" t="s">
        <v>213</v>
      </c>
      <c r="I38" t="s">
        <v>213</v>
      </c>
      <c r="J38" t="s">
        <v>212</v>
      </c>
      <c r="K38" t="s">
        <v>213</v>
      </c>
      <c r="L38" t="s">
        <v>212</v>
      </c>
      <c r="M38" t="s">
        <v>213</v>
      </c>
      <c r="N38" t="s">
        <v>213</v>
      </c>
      <c r="O38" t="s">
        <v>213</v>
      </c>
      <c r="P38" t="s">
        <v>213</v>
      </c>
      <c r="Q38" t="s">
        <v>212</v>
      </c>
      <c r="R38" t="s">
        <v>212</v>
      </c>
      <c r="S38" s="3"/>
      <c r="T38"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100</v>
      </c>
      <c r="U38"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110</v>
      </c>
      <c r="V38"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120</v>
      </c>
      <c r="W38"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140</v>
      </c>
      <c r="Y3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150</v>
      </c>
      <c r="Z3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8"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170</v>
      </c>
      <c r="AB3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180</v>
      </c>
      <c r="AC3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8"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210</v>
      </c>
      <c r="AF38"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220</v>
      </c>
      <c r="AG38"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230</v>
      </c>
      <c r="AH3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39" spans="1:34" x14ac:dyDescent="0.55000000000000004">
      <c r="A39" t="s">
        <v>299</v>
      </c>
      <c r="B39" t="s">
        <v>300</v>
      </c>
      <c r="C39" s="4" t="s">
        <v>301</v>
      </c>
      <c r="D39" t="s">
        <v>213</v>
      </c>
      <c r="E39" t="s">
        <v>213</v>
      </c>
      <c r="F39" t="s">
        <v>213</v>
      </c>
      <c r="G39" t="s">
        <v>212</v>
      </c>
      <c r="H39" t="s">
        <v>213</v>
      </c>
      <c r="I39" t="s">
        <v>213</v>
      </c>
      <c r="J39" t="s">
        <v>212</v>
      </c>
      <c r="K39" t="s">
        <v>213</v>
      </c>
      <c r="L39" t="s">
        <v>212</v>
      </c>
      <c r="M39" t="s">
        <v>213</v>
      </c>
      <c r="N39" t="s">
        <v>213</v>
      </c>
      <c r="O39" t="s">
        <v>213</v>
      </c>
      <c r="P39" t="s">
        <v>213</v>
      </c>
      <c r="Q39" t="s">
        <v>212</v>
      </c>
      <c r="R39" t="s">
        <v>212</v>
      </c>
      <c r="S39" s="3"/>
      <c r="T39"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16.666666666666668</v>
      </c>
      <c r="U39"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18.333333333333332</v>
      </c>
      <c r="V39"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20</v>
      </c>
      <c r="W39"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3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23.333333333333336</v>
      </c>
      <c r="Y3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25</v>
      </c>
      <c r="Z3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39"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28.333333333333336</v>
      </c>
      <c r="AB3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30</v>
      </c>
      <c r="AC3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3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39"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35</v>
      </c>
      <c r="AF39"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36.666666666666664</v>
      </c>
      <c r="AG39"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38.333333333333336</v>
      </c>
      <c r="AH3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0" spans="1:34" x14ac:dyDescent="0.55000000000000004">
      <c r="A40" t="s">
        <v>302</v>
      </c>
      <c r="B40" t="s">
        <v>303</v>
      </c>
      <c r="C40" s="4" t="s">
        <v>232</v>
      </c>
      <c r="D40" t="s">
        <v>213</v>
      </c>
      <c r="E40" t="s">
        <v>213</v>
      </c>
      <c r="F40" t="s">
        <v>213</v>
      </c>
      <c r="G40" t="s">
        <v>213</v>
      </c>
      <c r="H40" t="s">
        <v>213</v>
      </c>
      <c r="I40" t="s">
        <v>213</v>
      </c>
      <c r="J40" t="s">
        <v>213</v>
      </c>
      <c r="K40" t="s">
        <v>213</v>
      </c>
      <c r="L40" t="s">
        <v>212</v>
      </c>
      <c r="M40" t="s">
        <v>213</v>
      </c>
      <c r="N40" t="s">
        <v>213</v>
      </c>
      <c r="O40" t="s">
        <v>213</v>
      </c>
      <c r="P40" t="s">
        <v>213</v>
      </c>
      <c r="Q40" t="s">
        <v>213</v>
      </c>
      <c r="R40" t="s">
        <v>212</v>
      </c>
      <c r="S40" s="3"/>
      <c r="T40"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40"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40"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40"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4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4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40"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40"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4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4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0"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40"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40"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40"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4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1" spans="1:34" x14ac:dyDescent="0.55000000000000004">
      <c r="A41" t="s">
        <v>304</v>
      </c>
      <c r="B41" t="s">
        <v>305</v>
      </c>
      <c r="C41" s="4" t="s">
        <v>232</v>
      </c>
      <c r="D41" t="s">
        <v>212</v>
      </c>
      <c r="E41" t="s">
        <v>212</v>
      </c>
      <c r="F41" t="s">
        <v>213</v>
      </c>
      <c r="G41" t="s">
        <v>213</v>
      </c>
      <c r="H41" t="s">
        <v>213</v>
      </c>
      <c r="I41" t="s">
        <v>213</v>
      </c>
      <c r="J41" t="s">
        <v>212</v>
      </c>
      <c r="K41" t="s">
        <v>212</v>
      </c>
      <c r="L41" t="s">
        <v>212</v>
      </c>
      <c r="M41" t="s">
        <v>213</v>
      </c>
      <c r="N41" t="s">
        <v>213</v>
      </c>
      <c r="O41" t="s">
        <v>213</v>
      </c>
      <c r="P41" t="s">
        <v>213</v>
      </c>
      <c r="Q41" t="s">
        <v>212</v>
      </c>
      <c r="R41" t="s">
        <v>212</v>
      </c>
      <c r="S41" s="3"/>
      <c r="T41"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1"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1"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41"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4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4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41"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1"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4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1"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41"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41"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4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2" spans="1:34" x14ac:dyDescent="0.55000000000000004">
      <c r="A42" t="s">
        <v>306</v>
      </c>
      <c r="B42" t="s">
        <v>307</v>
      </c>
      <c r="C42" s="4" t="s">
        <v>232</v>
      </c>
      <c r="D42" t="s">
        <v>213</v>
      </c>
      <c r="E42" t="s">
        <v>213</v>
      </c>
      <c r="F42" t="s">
        <v>212</v>
      </c>
      <c r="G42" t="s">
        <v>212</v>
      </c>
      <c r="H42" t="s">
        <v>213</v>
      </c>
      <c r="I42" t="s">
        <v>213</v>
      </c>
      <c r="J42" t="s">
        <v>213</v>
      </c>
      <c r="K42" t="s">
        <v>212</v>
      </c>
      <c r="L42" t="s">
        <v>212</v>
      </c>
      <c r="M42" t="s">
        <v>213</v>
      </c>
      <c r="N42" t="s">
        <v>213</v>
      </c>
      <c r="O42" t="s">
        <v>212</v>
      </c>
      <c r="P42" t="s">
        <v>213</v>
      </c>
      <c r="Q42" t="s">
        <v>212</v>
      </c>
      <c r="R42" t="s">
        <v>212</v>
      </c>
      <c r="S42" s="3"/>
      <c r="T42"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42"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42"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4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42"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42"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4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2"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42"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2"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4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3" spans="1:34" x14ac:dyDescent="0.55000000000000004">
      <c r="A43" t="s">
        <v>308</v>
      </c>
      <c r="B43" t="s">
        <v>309</v>
      </c>
      <c r="C43" s="4" t="s">
        <v>232</v>
      </c>
      <c r="D43" t="s">
        <v>213</v>
      </c>
      <c r="E43" t="s">
        <v>213</v>
      </c>
      <c r="F43" t="s">
        <v>212</v>
      </c>
      <c r="G43" t="s">
        <v>212</v>
      </c>
      <c r="H43" t="s">
        <v>213</v>
      </c>
      <c r="I43" t="s">
        <v>213</v>
      </c>
      <c r="J43" t="s">
        <v>213</v>
      </c>
      <c r="K43" t="s">
        <v>212</v>
      </c>
      <c r="L43" t="s">
        <v>212</v>
      </c>
      <c r="M43" t="s">
        <v>213</v>
      </c>
      <c r="N43" t="s">
        <v>213</v>
      </c>
      <c r="O43" t="s">
        <v>212</v>
      </c>
      <c r="P43" t="s">
        <v>213</v>
      </c>
      <c r="Q43" t="s">
        <v>212</v>
      </c>
      <c r="R43" t="s">
        <v>212</v>
      </c>
      <c r="S43" s="3"/>
      <c r="T43"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43"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43"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3"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4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43"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43"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4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3"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43"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3"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4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4" spans="1:34" x14ac:dyDescent="0.55000000000000004">
      <c r="A44" t="s">
        <v>310</v>
      </c>
      <c r="B44" t="s">
        <v>311</v>
      </c>
      <c r="C44" s="4" t="s">
        <v>232</v>
      </c>
      <c r="D44" t="s">
        <v>213</v>
      </c>
      <c r="E44" t="s">
        <v>213</v>
      </c>
      <c r="F44" t="s">
        <v>213</v>
      </c>
      <c r="G44" t="s">
        <v>212</v>
      </c>
      <c r="H44" t="s">
        <v>213</v>
      </c>
      <c r="I44" t="s">
        <v>213</v>
      </c>
      <c r="J44" t="s">
        <v>213</v>
      </c>
      <c r="K44" t="s">
        <v>212</v>
      </c>
      <c r="L44" t="s">
        <v>212</v>
      </c>
      <c r="M44" t="s">
        <v>213</v>
      </c>
      <c r="N44" t="s">
        <v>213</v>
      </c>
      <c r="O44" t="s">
        <v>213</v>
      </c>
      <c r="P44" t="s">
        <v>213</v>
      </c>
      <c r="Q44" t="s">
        <v>212</v>
      </c>
      <c r="R44" t="s">
        <v>212</v>
      </c>
      <c r="S44" s="3"/>
      <c r="T44"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44"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44"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44"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4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44"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44"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4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4"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44"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44"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4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5" spans="1:34" x14ac:dyDescent="0.55000000000000004">
      <c r="A45" t="s">
        <v>312</v>
      </c>
      <c r="B45" t="s">
        <v>313</v>
      </c>
      <c r="C45" s="4" t="s">
        <v>232</v>
      </c>
      <c r="D45" t="s">
        <v>212</v>
      </c>
      <c r="E45" t="s">
        <v>212</v>
      </c>
      <c r="F45" t="s">
        <v>212</v>
      </c>
      <c r="G45" t="s">
        <v>212</v>
      </c>
      <c r="H45" t="s">
        <v>212</v>
      </c>
      <c r="I45" t="s">
        <v>212</v>
      </c>
      <c r="J45" t="s">
        <v>212</v>
      </c>
      <c r="K45" t="s">
        <v>212</v>
      </c>
      <c r="L45" t="s">
        <v>213</v>
      </c>
      <c r="M45" t="s">
        <v>212</v>
      </c>
      <c r="N45" t="s">
        <v>212</v>
      </c>
      <c r="O45" t="s">
        <v>212</v>
      </c>
      <c r="P45" t="s">
        <v>212</v>
      </c>
      <c r="Q45" t="s">
        <v>212</v>
      </c>
      <c r="R45" t="s">
        <v>212</v>
      </c>
      <c r="S45" s="3"/>
      <c r="T45"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5"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45"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Y45"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Z45"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5"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C45" s="3">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47.5</v>
      </c>
      <c r="AD4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5"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5"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4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6" spans="1:34" x14ac:dyDescent="0.55000000000000004">
      <c r="A46" t="s">
        <v>314</v>
      </c>
      <c r="B46" t="s">
        <v>315</v>
      </c>
      <c r="C46" s="4" t="s">
        <v>232</v>
      </c>
      <c r="D46" t="s">
        <v>212</v>
      </c>
      <c r="E46" t="s">
        <v>212</v>
      </c>
      <c r="F46" t="s">
        <v>213</v>
      </c>
      <c r="G46" t="s">
        <v>213</v>
      </c>
      <c r="H46" t="s">
        <v>213</v>
      </c>
      <c r="I46" t="s">
        <v>213</v>
      </c>
      <c r="J46" t="s">
        <v>213</v>
      </c>
      <c r="K46" t="s">
        <v>212</v>
      </c>
      <c r="L46" t="s">
        <v>212</v>
      </c>
      <c r="M46" t="s">
        <v>213</v>
      </c>
      <c r="N46" t="s">
        <v>212</v>
      </c>
      <c r="O46" t="s">
        <v>213</v>
      </c>
      <c r="P46" t="s">
        <v>213</v>
      </c>
      <c r="Q46" t="s">
        <v>213</v>
      </c>
      <c r="R46" t="s">
        <v>212</v>
      </c>
      <c r="S46" s="3"/>
      <c r="T46"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6"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6"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46"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4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4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46"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46"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4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6"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46"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6"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46"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4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7" spans="1:34" x14ac:dyDescent="0.55000000000000004">
      <c r="A47" t="s">
        <v>316</v>
      </c>
      <c r="B47" t="s">
        <v>317</v>
      </c>
      <c r="C47" s="4" t="s">
        <v>232</v>
      </c>
      <c r="D47" t="s">
        <v>212</v>
      </c>
      <c r="E47" t="s">
        <v>212</v>
      </c>
      <c r="F47" t="s">
        <v>213</v>
      </c>
      <c r="G47" t="s">
        <v>213</v>
      </c>
      <c r="H47" t="s">
        <v>213</v>
      </c>
      <c r="I47" t="s">
        <v>213</v>
      </c>
      <c r="J47" t="s">
        <v>212</v>
      </c>
      <c r="K47" t="s">
        <v>212</v>
      </c>
      <c r="L47" t="s">
        <v>212</v>
      </c>
      <c r="M47" t="s">
        <v>213</v>
      </c>
      <c r="N47" t="s">
        <v>212</v>
      </c>
      <c r="O47" t="s">
        <v>213</v>
      </c>
      <c r="P47" t="s">
        <v>213</v>
      </c>
      <c r="Q47" t="s">
        <v>213</v>
      </c>
      <c r="R47" t="s">
        <v>212</v>
      </c>
      <c r="S47" s="3"/>
      <c r="T47"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7"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7"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47"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4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4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47"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7"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4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7"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50</v>
      </c>
      <c r="AE47"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7"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47"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4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8" spans="1:34" x14ac:dyDescent="0.55000000000000004">
      <c r="A48" t="s">
        <v>318</v>
      </c>
      <c r="B48" t="s">
        <v>319</v>
      </c>
      <c r="C48" s="4" t="s">
        <v>232</v>
      </c>
      <c r="D48" t="s">
        <v>212</v>
      </c>
      <c r="E48" t="s">
        <v>212</v>
      </c>
      <c r="F48" t="s">
        <v>212</v>
      </c>
      <c r="G48" t="s">
        <v>213</v>
      </c>
      <c r="H48" t="s">
        <v>212</v>
      </c>
      <c r="I48" t="s">
        <v>212</v>
      </c>
      <c r="J48" t="s">
        <v>212</v>
      </c>
      <c r="K48" t="s">
        <v>212</v>
      </c>
      <c r="L48" t="s">
        <v>213</v>
      </c>
      <c r="M48" t="s">
        <v>212</v>
      </c>
      <c r="N48" t="s">
        <v>212</v>
      </c>
      <c r="O48" t="s">
        <v>212</v>
      </c>
      <c r="P48" t="s">
        <v>212</v>
      </c>
      <c r="Q48" t="s">
        <v>212</v>
      </c>
      <c r="R48" t="s">
        <v>212</v>
      </c>
      <c r="S48" s="3"/>
      <c r="T4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8"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48"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48" s="3" t="str">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
      </c>
      <c r="Y48" s="3" t="str">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
      </c>
      <c r="Z48"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8" s="3" t="str">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
      </c>
      <c r="AC48" s="3">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47.5</v>
      </c>
      <c r="AD4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8"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48" s="3" t="str">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
      </c>
      <c r="AH4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49" spans="1:34" x14ac:dyDescent="0.55000000000000004">
      <c r="A49" t="s">
        <v>320</v>
      </c>
      <c r="B49" t="s">
        <v>321</v>
      </c>
      <c r="C49" s="4" t="s">
        <v>232</v>
      </c>
      <c r="D49" t="s">
        <v>212</v>
      </c>
      <c r="E49" t="s">
        <v>212</v>
      </c>
      <c r="F49" t="s">
        <v>213</v>
      </c>
      <c r="G49" t="s">
        <v>213</v>
      </c>
      <c r="H49" t="s">
        <v>213</v>
      </c>
      <c r="I49" t="s">
        <v>213</v>
      </c>
      <c r="J49" t="s">
        <v>212</v>
      </c>
      <c r="K49" t="s">
        <v>212</v>
      </c>
      <c r="L49" t="s">
        <v>212</v>
      </c>
      <c r="M49" t="s">
        <v>213</v>
      </c>
      <c r="N49" t="s">
        <v>212</v>
      </c>
      <c r="O49" t="s">
        <v>213</v>
      </c>
      <c r="P49" t="s">
        <v>213</v>
      </c>
      <c r="Q49" t="s">
        <v>212</v>
      </c>
      <c r="R49" t="s">
        <v>212</v>
      </c>
      <c r="S49" s="3"/>
      <c r="T49"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49" s="3" t="str">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
      </c>
      <c r="V49"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49"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49"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49"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49"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49"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49"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49"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49"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49" s="3" t="str">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
      </c>
      <c r="AF49"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49"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49"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0" spans="1:34" x14ac:dyDescent="0.55000000000000004">
      <c r="A50" t="s">
        <v>322</v>
      </c>
      <c r="B50" t="s">
        <v>323</v>
      </c>
      <c r="C50" s="4" t="s">
        <v>232</v>
      </c>
      <c r="D50" t="s">
        <v>213</v>
      </c>
      <c r="E50" t="s">
        <v>213</v>
      </c>
      <c r="F50" t="s">
        <v>213</v>
      </c>
      <c r="G50" t="s">
        <v>213</v>
      </c>
      <c r="H50" t="s">
        <v>213</v>
      </c>
      <c r="I50" t="s">
        <v>213</v>
      </c>
      <c r="J50" t="s">
        <v>212</v>
      </c>
      <c r="K50" t="s">
        <v>213</v>
      </c>
      <c r="L50" t="s">
        <v>212</v>
      </c>
      <c r="M50" t="s">
        <v>213</v>
      </c>
      <c r="N50" t="s">
        <v>213</v>
      </c>
      <c r="O50" t="s">
        <v>213</v>
      </c>
      <c r="P50" t="s">
        <v>213</v>
      </c>
      <c r="Q50" t="s">
        <v>212</v>
      </c>
      <c r="R50" t="s">
        <v>212</v>
      </c>
      <c r="S50" s="3"/>
      <c r="T50"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50"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50"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50"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50"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50"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50" s="3" t="str">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
      </c>
      <c r="AA50"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50"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50"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0"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0"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50"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50"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50"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1" spans="1:34" x14ac:dyDescent="0.55000000000000004">
      <c r="A51" t="s">
        <v>324</v>
      </c>
      <c r="B51" t="s">
        <v>325</v>
      </c>
      <c r="C51" s="4" t="s">
        <v>232</v>
      </c>
      <c r="D51" t="s">
        <v>213</v>
      </c>
      <c r="E51" t="s">
        <v>213</v>
      </c>
      <c r="F51" t="s">
        <v>213</v>
      </c>
      <c r="G51" t="s">
        <v>213</v>
      </c>
      <c r="H51" t="s">
        <v>213</v>
      </c>
      <c r="I51" t="s">
        <v>213</v>
      </c>
      <c r="J51" t="s">
        <v>213</v>
      </c>
      <c r="K51" t="s">
        <v>213</v>
      </c>
      <c r="L51" t="s">
        <v>212</v>
      </c>
      <c r="M51" t="s">
        <v>213</v>
      </c>
      <c r="N51" t="s">
        <v>213</v>
      </c>
      <c r="O51" t="s">
        <v>213</v>
      </c>
      <c r="P51" t="s">
        <v>213</v>
      </c>
      <c r="Q51" t="s">
        <v>212</v>
      </c>
      <c r="R51" t="s">
        <v>212</v>
      </c>
      <c r="S51" s="3"/>
      <c r="T51"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51"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51"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51"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51"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51"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51"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51"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51"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51"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1"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1"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51"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51"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51"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2" spans="1:34" x14ac:dyDescent="0.55000000000000004">
      <c r="A52" t="s">
        <v>326</v>
      </c>
      <c r="B52" t="s">
        <v>327</v>
      </c>
      <c r="C52" s="4" t="s">
        <v>232</v>
      </c>
      <c r="D52" t="s">
        <v>213</v>
      </c>
      <c r="E52" t="s">
        <v>213</v>
      </c>
      <c r="F52" t="s">
        <v>213</v>
      </c>
      <c r="G52" t="s">
        <v>212</v>
      </c>
      <c r="H52" t="s">
        <v>213</v>
      </c>
      <c r="I52" t="s">
        <v>213</v>
      </c>
      <c r="J52" t="s">
        <v>213</v>
      </c>
      <c r="K52" t="s">
        <v>213</v>
      </c>
      <c r="L52" t="s">
        <v>212</v>
      </c>
      <c r="M52" t="s">
        <v>213</v>
      </c>
      <c r="N52" t="s">
        <v>213</v>
      </c>
      <c r="O52" t="s">
        <v>213</v>
      </c>
      <c r="P52" t="s">
        <v>213</v>
      </c>
      <c r="Q52" t="s">
        <v>212</v>
      </c>
      <c r="R52" t="s">
        <v>212</v>
      </c>
      <c r="S52" s="3"/>
      <c r="T52"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52"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52"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52"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52"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52"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52"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52"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52"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52"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2"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2"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52"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52"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52"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3" spans="1:34" x14ac:dyDescent="0.55000000000000004">
      <c r="A53" t="s">
        <v>328</v>
      </c>
      <c r="B53" t="s">
        <v>329</v>
      </c>
      <c r="C53" s="4" t="s">
        <v>232</v>
      </c>
      <c r="D53" t="s">
        <v>213</v>
      </c>
      <c r="E53" t="s">
        <v>213</v>
      </c>
      <c r="F53" t="s">
        <v>213</v>
      </c>
      <c r="G53" t="s">
        <v>213</v>
      </c>
      <c r="H53" t="s">
        <v>213</v>
      </c>
      <c r="I53" t="s">
        <v>213</v>
      </c>
      <c r="J53" t="s">
        <v>213</v>
      </c>
      <c r="K53" t="s">
        <v>213</v>
      </c>
      <c r="L53" t="s">
        <v>212</v>
      </c>
      <c r="M53" t="s">
        <v>213</v>
      </c>
      <c r="N53" t="s">
        <v>213</v>
      </c>
      <c r="O53" t="s">
        <v>213</v>
      </c>
      <c r="P53" t="s">
        <v>213</v>
      </c>
      <c r="Q53" t="s">
        <v>212</v>
      </c>
      <c r="R53" t="s">
        <v>212</v>
      </c>
      <c r="S53" s="3"/>
      <c r="T53"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53"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53"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53"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53"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53"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53"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53"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53"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53"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3"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3"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53"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53"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53"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4" spans="1:34" x14ac:dyDescent="0.55000000000000004">
      <c r="A54" t="s">
        <v>330</v>
      </c>
      <c r="B54" t="s">
        <v>331</v>
      </c>
      <c r="C54" s="4" t="s">
        <v>232</v>
      </c>
      <c r="D54" t="s">
        <v>213</v>
      </c>
      <c r="E54" t="s">
        <v>213</v>
      </c>
      <c r="F54" t="s">
        <v>213</v>
      </c>
      <c r="G54" t="s">
        <v>213</v>
      </c>
      <c r="H54" t="s">
        <v>213</v>
      </c>
      <c r="I54" t="s">
        <v>213</v>
      </c>
      <c r="J54" t="s">
        <v>213</v>
      </c>
      <c r="K54" t="s">
        <v>213</v>
      </c>
      <c r="L54" t="s">
        <v>212</v>
      </c>
      <c r="M54" t="s">
        <v>213</v>
      </c>
      <c r="N54" t="s">
        <v>213</v>
      </c>
      <c r="O54" t="s">
        <v>213</v>
      </c>
      <c r="P54" t="s">
        <v>213</v>
      </c>
      <c r="Q54" t="s">
        <v>212</v>
      </c>
      <c r="R54" t="s">
        <v>212</v>
      </c>
      <c r="S54" s="3"/>
      <c r="T54"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54"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54"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54"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54"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54"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54"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54"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54"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54"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4"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4"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54"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54"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54"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5" spans="1:34" x14ac:dyDescent="0.55000000000000004">
      <c r="A55" t="s">
        <v>332</v>
      </c>
      <c r="B55" t="s">
        <v>333</v>
      </c>
      <c r="C55" s="4" t="s">
        <v>232</v>
      </c>
      <c r="D55" t="s">
        <v>213</v>
      </c>
      <c r="E55" t="s">
        <v>213</v>
      </c>
      <c r="F55" t="s">
        <v>212</v>
      </c>
      <c r="G55" t="s">
        <v>212</v>
      </c>
      <c r="H55" t="s">
        <v>213</v>
      </c>
      <c r="I55" t="s">
        <v>213</v>
      </c>
      <c r="J55" t="s">
        <v>213</v>
      </c>
      <c r="K55" t="s">
        <v>212</v>
      </c>
      <c r="L55" t="s">
        <v>212</v>
      </c>
      <c r="M55" t="s">
        <v>213</v>
      </c>
      <c r="N55" t="s">
        <v>213</v>
      </c>
      <c r="O55" t="s">
        <v>212</v>
      </c>
      <c r="P55" t="s">
        <v>213</v>
      </c>
      <c r="Q55" t="s">
        <v>212</v>
      </c>
      <c r="R55" t="s">
        <v>212</v>
      </c>
      <c r="S55" s="3"/>
      <c r="T55"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55"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55"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55"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55"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55"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55"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55"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55"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55"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5"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5"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55"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55"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55"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6" spans="1:34" x14ac:dyDescent="0.55000000000000004">
      <c r="A56" t="s">
        <v>334</v>
      </c>
      <c r="B56" t="s">
        <v>335</v>
      </c>
      <c r="C56" s="4" t="s">
        <v>232</v>
      </c>
      <c r="D56" t="s">
        <v>213</v>
      </c>
      <c r="E56" t="s">
        <v>213</v>
      </c>
      <c r="F56" t="s">
        <v>213</v>
      </c>
      <c r="G56" t="s">
        <v>212</v>
      </c>
      <c r="H56" t="s">
        <v>213</v>
      </c>
      <c r="I56" t="s">
        <v>213</v>
      </c>
      <c r="J56" t="s">
        <v>213</v>
      </c>
      <c r="K56" t="s">
        <v>213</v>
      </c>
      <c r="L56" t="s">
        <v>212</v>
      </c>
      <c r="M56" t="s">
        <v>213</v>
      </c>
      <c r="N56" t="s">
        <v>213</v>
      </c>
      <c r="O56" t="s">
        <v>213</v>
      </c>
      <c r="P56" t="s">
        <v>213</v>
      </c>
      <c r="Q56" t="s">
        <v>212</v>
      </c>
      <c r="R56" t="s">
        <v>212</v>
      </c>
      <c r="S56" s="3"/>
      <c r="T56"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25</v>
      </c>
      <c r="U56"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56"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56" s="3" t="str">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
      </c>
      <c r="X56"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56"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56"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56"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42.5</v>
      </c>
      <c r="AB56"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56"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6"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6"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56"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55</v>
      </c>
      <c r="AG56"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56"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7" spans="1:34" x14ac:dyDescent="0.55000000000000004">
      <c r="A57" t="s">
        <v>336</v>
      </c>
      <c r="B57" t="s">
        <v>337</v>
      </c>
      <c r="C57" s="4" t="s">
        <v>212</v>
      </c>
      <c r="D57" t="s">
        <v>213</v>
      </c>
      <c r="E57" t="s">
        <v>213</v>
      </c>
      <c r="F57" t="s">
        <v>213</v>
      </c>
      <c r="G57" t="s">
        <v>213</v>
      </c>
      <c r="H57" t="s">
        <v>213</v>
      </c>
      <c r="I57" t="s">
        <v>213</v>
      </c>
      <c r="J57" t="s">
        <v>213</v>
      </c>
      <c r="K57" t="s">
        <v>213</v>
      </c>
      <c r="L57" t="s">
        <v>212</v>
      </c>
      <c r="M57" t="s">
        <v>213</v>
      </c>
      <c r="N57" t="s">
        <v>213</v>
      </c>
      <c r="O57" t="s">
        <v>213</v>
      </c>
      <c r="P57" t="s">
        <v>213</v>
      </c>
      <c r="Q57" t="s">
        <v>213</v>
      </c>
      <c r="R57" t="s">
        <v>212</v>
      </c>
      <c r="S57" s="3">
        <v>30</v>
      </c>
      <c r="T57" s="3">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30</v>
      </c>
      <c r="U57"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30</v>
      </c>
      <c r="V57" s="3">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30</v>
      </c>
      <c r="W57"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30</v>
      </c>
      <c r="X57"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30</v>
      </c>
      <c r="Y57"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30</v>
      </c>
      <c r="Z57"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30</v>
      </c>
      <c r="AA57" s="3">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30</v>
      </c>
      <c r="AB57"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30</v>
      </c>
      <c r="AC57"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7" s="3">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30</v>
      </c>
      <c r="AE57"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30</v>
      </c>
      <c r="AF57" s="3">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30</v>
      </c>
      <c r="AG57"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30</v>
      </c>
      <c r="AH57"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row r="58" spans="1:34" x14ac:dyDescent="0.55000000000000004">
      <c r="A58" t="s">
        <v>10</v>
      </c>
      <c r="B58" t="s">
        <v>338</v>
      </c>
      <c r="C58" s="4" t="s">
        <v>232</v>
      </c>
      <c r="D58" t="s">
        <v>212</v>
      </c>
      <c r="E58" t="s">
        <v>213</v>
      </c>
      <c r="F58" t="s">
        <v>212</v>
      </c>
      <c r="G58" t="s">
        <v>213</v>
      </c>
      <c r="H58" t="s">
        <v>213</v>
      </c>
      <c r="I58" t="s">
        <v>213</v>
      </c>
      <c r="J58" t="s">
        <v>213</v>
      </c>
      <c r="K58" t="s">
        <v>212</v>
      </c>
      <c r="L58" t="s">
        <v>212</v>
      </c>
      <c r="M58" t="s">
        <v>213</v>
      </c>
      <c r="N58" t="s">
        <v>213</v>
      </c>
      <c r="O58" t="s">
        <v>212</v>
      </c>
      <c r="P58" t="s">
        <v>213</v>
      </c>
      <c r="Q58" t="s">
        <v>212</v>
      </c>
      <c r="R58" t="s">
        <v>212</v>
      </c>
      <c r="S58" s="3"/>
      <c r="T58" s="3" t="str">
        <f>IF(TableOutpatientRates2425[[#This Row],[AOD Group Allowed]]="Y",IF(NOT(ISBLANK(TableOutpatientRates2425[[#This Row],[Standard Rate]])),TableOutpatientRates2425[Standard Rate],INDEX(TableOutpatientHourlyRates2425[Hourly Rate],MATCH("AOD Group",TableOutpatientHourlyRates2425[Group Name],0))/60*TableOutpatientRates2425[[#This Row],[Minutes for Rate]]),"")</f>
        <v/>
      </c>
      <c r="U58" s="3">
        <f>IF(TableOutpatientRates2425[[#This Row],[LPHA Group Allowed]]="Y",IF(NOT(ISBLANK(TableOutpatientRates2425[[#This Row],[Standard Rate]])),TableOutpatientRates2425[Standard Rate],INDEX(TableOutpatientHourlyRates2425[Hourly Rate],MATCH("LPHA Group",TableOutpatientHourlyRates2425[Group Name],0))/60*TableOutpatientRates2425[[#This Row],[Minutes for Rate]]),"")</f>
        <v>27.5</v>
      </c>
      <c r="V58" s="3" t="str">
        <f>IF(TableOutpatientRates2425[[#This Row],[LVN Group Allowed]]="Y",IF(NOT(ISBLANK(TableOutpatientRates2425[[#This Row],[Standard Rate]])),TableOutpatientRates2425[Standard Rate],INDEX(TableOutpatientHourlyRates2425[Hourly Rate],MATCH("LVN Group",TableOutpatientHourlyRates2425[Group Name],0))/60*TableOutpatientRates2425[[#This Row],[Minutes for Rate]]),"")</f>
        <v/>
      </c>
      <c r="W58" s="3">
        <f>IF(TableOutpatientRates2425[[#This Row],[MA Group Allowed]]="Y",IF(NOT(ISBLANK(TableOutpatientRates2425[[#This Row],[Standard Rate]])),TableOutpatientRates2425[Standard Rate],INDEX(TableOutpatientHourlyRates2425[Hourly Rate],MATCH("MA Group",TableOutpatientHourlyRates2425[Group Name],0))/60*TableOutpatientRates2425[[#This Row],[Minutes for Rate]]),"")</f>
        <v>32.5</v>
      </c>
      <c r="X58" s="3">
        <f>IF(TableOutpatientRates2425[[#This Row],[MD Group Allowed]]="Y",IF(NOT(ISBLANK(TableOutpatientRates2425[[#This Row],[Standard Rate]])),TableOutpatientRates2425[Standard Rate],INDEX(TableOutpatientHourlyRates2425[Hourly Rate],MATCH("MD Group",TableOutpatientHourlyRates2425[Group Name],0))/60*TableOutpatientRates2425[[#This Row],[Minutes for Rate]]),"")</f>
        <v>35</v>
      </c>
      <c r="Y58" s="3">
        <f>IF(TableOutpatientRates2425[[#This Row],[NP Group Allowed]]="Y",IF(NOT(ISBLANK(TableOutpatientRates2425[[#This Row],[Standard Rate]])),TableOutpatientRates2425[Standard Rate],INDEX(TableOutpatientHourlyRates2425[Hourly Rate],MATCH("NP Group",TableOutpatientHourlyRates2425[Group Name],0))/60*TableOutpatientRates2425[[#This Row],[Minutes for Rate]]),"")</f>
        <v>37.5</v>
      </c>
      <c r="Z58" s="3">
        <f>IF(TableOutpatientRates2425[[#This Row],[OT Group Allowed]]="Y",IF(NOT(ISBLANK(TableOutpatientRates2425[[#This Row],[Standard Rate]])),TableOutpatientRates2425[Standard Rate],INDEX(TableOutpatientHourlyRates2425[Hourly Rate],MATCH("OT Group",TableOutpatientHourlyRates2425[Group Name],0))/60*TableOutpatientRates2425[[#This Row],[Minutes for Rate]]),"")</f>
        <v>40</v>
      </c>
      <c r="AA58" s="3" t="str">
        <f>IF(TableOutpatientRates2425[[#This Row],[OTHER Group Allowed]]="Y",IF(NOT(ISBLANK(TableOutpatientRates2425[[#This Row],[Standard Rate]])),TableOutpatientRates2425[Standard Rate],INDEX(TableOutpatientHourlyRates2425[Hourly Rate],MATCH("OTHER Group",TableOutpatientHourlyRates2425[Group Name],0))/60*TableOutpatientRates2425[[#This Row],[Minutes for Rate]]),"")</f>
        <v/>
      </c>
      <c r="AB58" s="3">
        <f>IF(TableOutpatientRates2425[[#This Row],[PA Group Allowed]]="Y",IF(NOT(ISBLANK(TableOutpatientRates2425[[#This Row],[Standard Rate]])),TableOutpatientRates2425[Standard Rate],INDEX(TableOutpatientHourlyRates2425[Hourly Rate],MATCH("PA Group",TableOutpatientHourlyRates2425[Group Name],0))/60*TableOutpatientRates2425[[#This Row],[Minutes for Rate]]),"")</f>
        <v>45</v>
      </c>
      <c r="AC58" s="3" t="str">
        <f>IF(TableOutpatientRates2425[[#This Row],[PEER Group Allowed]]="Y",IF(NOT(ISBLANK(TableOutpatientRates2425[[#This Row],[Standard Rate]])),TableOutpatientRates2425[Standard Rate],INDEX(TableOutpatientHourlyRates2425[Hourly Rate],MATCH("PEER Group",TableOutpatientHourlyRates2425[Group Name],0))/60*TableOutpatientRates2425[[#This Row],[Minutes for Rate]]),"")</f>
        <v/>
      </c>
      <c r="AD58" s="3" t="str">
        <f>IF(TableOutpatientRates2425[[#This Row],[PHARM Group Allowed]]="Y",IF(NOT(ISBLANK(TableOutpatientRates2425[[#This Row],[Standard Rate]])),TableOutpatientRates2425[Standard Rate],INDEX(TableOutpatientHourlyRates2425[Hourly Rate],MATCH("PHARM Group",TableOutpatientHourlyRates2425[Group Name],0))/60*TableOutpatientRates2425[[#This Row],[Minutes for Rate]]),"")</f>
        <v/>
      </c>
      <c r="AE58" s="3">
        <f>IF(TableOutpatientRates2425[[#This Row],[PSY Group Allowed]]="Y",IF(NOT(ISBLANK(TableOutpatientRates2425[[#This Row],[Standard Rate]])),TableOutpatientRates2425[Standard Rate],INDEX(TableOutpatientHourlyRates2425[Hourly Rate],MATCH("PSY Group",TableOutpatientHourlyRates2425[Group Name],0))/60*TableOutpatientRates2425[[#This Row],[Minutes for Rate]]),"")</f>
        <v>52.5</v>
      </c>
      <c r="AF58" s="3" t="str">
        <f>IF(TableOutpatientRates2425[[#This Row],[PT Group Allowed]]="Y",IF(NOT(ISBLANK(TableOutpatientRates2425[[#This Row],[Standard Rate]])),TableOutpatientRates2425[Standard Rate],INDEX(TableOutpatientHourlyRates2425[Hourly Rate],MATCH("PT Group",TableOutpatientHourlyRates2425[Group Name],0))/60*TableOutpatientRates2425[[#This Row],[Minutes for Rate]]),"")</f>
        <v/>
      </c>
      <c r="AG58" s="3">
        <f>IF(TableOutpatientRates2425[[#This Row],[RN Group Allowed]]="Y",IF(NOT(ISBLANK(TableOutpatientRates2425[[#This Row],[Standard Rate]])),TableOutpatientRates2425[Standard Rate],INDEX(TableOutpatientHourlyRates2425[Hourly Rate],MATCH("RN Group",TableOutpatientHourlyRates2425[Group Name],0))/60*TableOutpatientRates2425[[#This Row],[Minutes for Rate]]),"")</f>
        <v>57.5</v>
      </c>
      <c r="AH58" s="3" t="str">
        <f>IF(TableOutpatientRates2425[[#This Row],[CHW Group Allowed]]="Y",IF(NOT(ISBLANK(TableOutpatientRates2425[[#This Row],[Standard Rate]])),TableOutpatientRates2425[Standard Rate],INDEX(TableOutpatientHourlyRates2425[Hourly Rate],MATCH("CHW Group",TableOutpatientHourlyRates2425[Group Name],0))/60*TableOutpatientRates2425[[#This Row],[Minutes for Rate]]),"")</f>
        <v/>
      </c>
    </row>
  </sheetData>
  <conditionalFormatting sqref="T2:T58">
    <cfRule type="expression" dxfId="200" priority="1">
      <formula>IF(OR(ISBLANK($D2), D2 = ""),TRUE,FALSE)</formula>
    </cfRule>
  </conditionalFormatting>
  <conditionalFormatting sqref="U2:U58">
    <cfRule type="expression" dxfId="199" priority="2">
      <formula>IF(OR(ISBLANK($E2), E2 = ""),TRUE,FALSE)</formula>
    </cfRule>
  </conditionalFormatting>
  <conditionalFormatting sqref="V2:V58">
    <cfRule type="expression" dxfId="198" priority="3">
      <formula>IF(OR(ISBLANK($F2), F2 = ""),TRUE,FALSE)</formula>
    </cfRule>
  </conditionalFormatting>
  <conditionalFormatting sqref="W2:W58">
    <cfRule type="expression" dxfId="197" priority="4">
      <formula>IF(OR(ISBLANK($G2), G2 = ""),TRUE,FALSE)</formula>
    </cfRule>
  </conditionalFormatting>
  <conditionalFormatting sqref="X2:X58">
    <cfRule type="expression" dxfId="196" priority="5">
      <formula>IF(OR(ISBLANK($H2), H2 = ""),TRUE,FALSE)</formula>
    </cfRule>
  </conditionalFormatting>
  <conditionalFormatting sqref="Y2:Y58">
    <cfRule type="expression" dxfId="195" priority="6">
      <formula>IF(OR(ISBLANK($I2), I2 = ""),TRUE,FALSE)</formula>
    </cfRule>
  </conditionalFormatting>
  <conditionalFormatting sqref="Z2:Z58">
    <cfRule type="expression" dxfId="194" priority="7">
      <formula>IF(OR(ISBLANK($J2), J2 = ""),TRUE,FALSE)</formula>
    </cfRule>
  </conditionalFormatting>
  <conditionalFormatting sqref="AA2:AA58">
    <cfRule type="expression" dxfId="193" priority="8">
      <formula>IF(OR(ISBLANK($K2), K2 = ""),TRUE,FALSE)</formula>
    </cfRule>
  </conditionalFormatting>
  <conditionalFormatting sqref="AB2:AB58">
    <cfRule type="expression" dxfId="192" priority="9">
      <formula>IF(OR(ISBLANK($M2), M2 = ""),TRUE,FALSE)</formula>
    </cfRule>
  </conditionalFormatting>
  <conditionalFormatting sqref="AC2:AC58">
    <cfRule type="expression" dxfId="191" priority="10">
      <formula>IF(OR(ISBLANK($L2), L2 = ""),TRUE,FALSE)</formula>
    </cfRule>
  </conditionalFormatting>
  <conditionalFormatting sqref="AD2:AD58">
    <cfRule type="expression" dxfId="190" priority="11">
      <formula>IF(OR(ISBLANK($Q2), Q2 = ""),TRUE,FALSE)</formula>
    </cfRule>
  </conditionalFormatting>
  <conditionalFormatting sqref="AE2:AE58">
    <cfRule type="expression" dxfId="189" priority="12">
      <formula>IF(OR(ISBLANK($N2), N2 = ""),TRUE,FALSE)</formula>
    </cfRule>
  </conditionalFormatting>
  <conditionalFormatting sqref="AF2:AF58">
    <cfRule type="expression" dxfId="188" priority="13">
      <formula>IF(OR(ISBLANK($O2), O2 = ""),TRUE,FALSE)</formula>
    </cfRule>
  </conditionalFormatting>
  <conditionalFormatting sqref="AG2:AG58">
    <cfRule type="expression" dxfId="187" priority="14">
      <formula>IF(OR(ISBLANK($P2), P2 = ""),TRUE,FALSE)</formula>
    </cfRule>
  </conditionalFormatting>
  <conditionalFormatting sqref="AH2:AH58">
    <cfRule type="expression" dxfId="186" priority="15">
      <formula>IF(OR(ISBLANK($R2), R2 = ""),TRUE,FALSE)</formula>
    </cfRule>
  </conditionalFormatting>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H68"/>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18" width="9.15625" hidden="1" customWidth="1"/>
    <col min="19" max="19" width="15.3671875" customWidth="1"/>
    <col min="20" max="20" width="12.9453125" customWidth="1"/>
    <col min="21" max="21" width="13.578125" customWidth="1"/>
    <col min="22" max="22" width="12.47265625" customWidth="1"/>
    <col min="23" max="23" width="12.05078125" customWidth="1"/>
    <col min="24" max="24" width="12.1015625" customWidth="1"/>
    <col min="25" max="25" width="11.47265625" customWidth="1"/>
    <col min="26" max="26" width="11.41796875" customWidth="1"/>
    <col min="27" max="27" width="15" customWidth="1"/>
    <col min="28" max="28" width="11.3125" customWidth="1"/>
    <col min="29" max="29" width="13.3671875" customWidth="1"/>
    <col min="30" max="30" width="15.68359375" customWidth="1"/>
    <col min="31" max="31" width="12.1015625" customWidth="1"/>
    <col min="32" max="32" width="11.1015625" customWidth="1"/>
    <col min="33" max="33" width="11.5234375" customWidth="1"/>
    <col min="34" max="34" width="13.3671875" customWidth="1"/>
  </cols>
  <sheetData>
    <row r="1" spans="1:34" s="1" customFormat="1" ht="45" customHeight="1" x14ac:dyDescent="0.55000000000000004">
      <c r="A1" s="1" t="s">
        <v>192</v>
      </c>
      <c r="B1" s="1" t="s">
        <v>60</v>
      </c>
      <c r="C1" s="1" t="s">
        <v>193</v>
      </c>
      <c r="D1" s="1" t="s">
        <v>194</v>
      </c>
      <c r="E1" s="1" t="s">
        <v>195</v>
      </c>
      <c r="F1" s="1" t="s">
        <v>196</v>
      </c>
      <c r="G1" s="1" t="s">
        <v>197</v>
      </c>
      <c r="H1" s="1" t="s">
        <v>198</v>
      </c>
      <c r="I1" s="1" t="s">
        <v>199</v>
      </c>
      <c r="J1" s="1" t="s">
        <v>200</v>
      </c>
      <c r="K1" s="1" t="s">
        <v>201</v>
      </c>
      <c r="L1" s="1" t="s">
        <v>202</v>
      </c>
      <c r="M1" s="1" t="s">
        <v>203</v>
      </c>
      <c r="N1" s="1" t="s">
        <v>204</v>
      </c>
      <c r="O1" s="1" t="s">
        <v>205</v>
      </c>
      <c r="P1" s="1" t="s">
        <v>206</v>
      </c>
      <c r="Q1" s="1" t="s">
        <v>208</v>
      </c>
      <c r="R1" s="1" t="s">
        <v>207</v>
      </c>
      <c r="S1" s="1" t="s">
        <v>209</v>
      </c>
      <c r="T1" s="1" t="s">
        <v>29</v>
      </c>
      <c r="U1" s="1" t="s">
        <v>31</v>
      </c>
      <c r="V1" s="1" t="s">
        <v>33</v>
      </c>
      <c r="W1" s="1" t="s">
        <v>35</v>
      </c>
      <c r="X1" s="1" t="s">
        <v>37</v>
      </c>
      <c r="Y1" s="1" t="s">
        <v>39</v>
      </c>
      <c r="Z1" s="1" t="s">
        <v>41</v>
      </c>
      <c r="AA1" s="1" t="s">
        <v>43</v>
      </c>
      <c r="AB1" s="1" t="s">
        <v>45</v>
      </c>
      <c r="AC1" s="1" t="s">
        <v>47</v>
      </c>
      <c r="AD1" s="1" t="s">
        <v>49</v>
      </c>
      <c r="AE1" s="1" t="s">
        <v>51</v>
      </c>
      <c r="AF1" s="1" t="s">
        <v>53</v>
      </c>
      <c r="AG1" s="1" t="s">
        <v>55</v>
      </c>
      <c r="AH1" s="1" t="s">
        <v>57</v>
      </c>
    </row>
    <row r="2" spans="1:34" x14ac:dyDescent="0.55000000000000004">
      <c r="A2" t="s">
        <v>210</v>
      </c>
      <c r="B2" t="s">
        <v>211</v>
      </c>
      <c r="C2" s="4" t="s">
        <v>212</v>
      </c>
      <c r="D2" t="s">
        <v>213</v>
      </c>
      <c r="E2" t="s">
        <v>213</v>
      </c>
      <c r="F2" t="s">
        <v>213</v>
      </c>
      <c r="G2" t="s">
        <v>213</v>
      </c>
      <c r="H2" t="s">
        <v>213</v>
      </c>
      <c r="I2" t="s">
        <v>213</v>
      </c>
      <c r="J2" t="s">
        <v>213</v>
      </c>
      <c r="K2" t="s">
        <v>213</v>
      </c>
      <c r="L2" t="s">
        <v>212</v>
      </c>
      <c r="M2" t="s">
        <v>213</v>
      </c>
      <c r="N2" t="s">
        <v>213</v>
      </c>
      <c r="O2" t="s">
        <v>213</v>
      </c>
      <c r="P2" t="s">
        <v>213</v>
      </c>
      <c r="Q2" t="s">
        <v>213</v>
      </c>
      <c r="R2" t="s">
        <v>212</v>
      </c>
      <c r="S2" s="3">
        <v>16.5</v>
      </c>
      <c r="T2"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16.5</v>
      </c>
      <c r="U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16.5</v>
      </c>
      <c r="V2"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16.5</v>
      </c>
      <c r="W2"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16.5</v>
      </c>
      <c r="X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16.5</v>
      </c>
      <c r="Y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16.5</v>
      </c>
      <c r="Z2"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16.5</v>
      </c>
      <c r="AA2"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16.5</v>
      </c>
      <c r="AB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16.5</v>
      </c>
      <c r="AC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16.5</v>
      </c>
      <c r="AF2"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16.5</v>
      </c>
      <c r="AG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16.5</v>
      </c>
      <c r="AH2"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16.5</v>
      </c>
    </row>
    <row r="3" spans="1:34" x14ac:dyDescent="0.55000000000000004">
      <c r="A3" t="s">
        <v>14</v>
      </c>
      <c r="B3" t="s">
        <v>214</v>
      </c>
      <c r="C3" s="4" t="s">
        <v>215</v>
      </c>
      <c r="D3" t="s">
        <v>212</v>
      </c>
      <c r="E3" t="s">
        <v>213</v>
      </c>
      <c r="F3" t="s">
        <v>212</v>
      </c>
      <c r="G3" t="s">
        <v>212</v>
      </c>
      <c r="H3" t="s">
        <v>213</v>
      </c>
      <c r="I3" t="s">
        <v>213</v>
      </c>
      <c r="J3" t="s">
        <v>212</v>
      </c>
      <c r="K3" t="s">
        <v>212</v>
      </c>
      <c r="L3" t="s">
        <v>212</v>
      </c>
      <c r="M3" t="s">
        <v>213</v>
      </c>
      <c r="N3" t="s">
        <v>213</v>
      </c>
      <c r="O3" t="s">
        <v>212</v>
      </c>
      <c r="P3" t="s">
        <v>212</v>
      </c>
      <c r="Q3" t="s">
        <v>212</v>
      </c>
      <c r="R3" t="s">
        <v>212</v>
      </c>
      <c r="S3" s="3"/>
      <c r="T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V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210</v>
      </c>
      <c r="AF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 spans="1:34" x14ac:dyDescent="0.55000000000000004">
      <c r="A4" t="s">
        <v>19</v>
      </c>
      <c r="B4" t="s">
        <v>216</v>
      </c>
      <c r="C4" s="4" t="s">
        <v>215</v>
      </c>
      <c r="D4" t="s">
        <v>212</v>
      </c>
      <c r="E4" t="s">
        <v>212</v>
      </c>
      <c r="F4" t="s">
        <v>212</v>
      </c>
      <c r="G4" t="s">
        <v>212</v>
      </c>
      <c r="H4" t="s">
        <v>213</v>
      </c>
      <c r="I4" t="s">
        <v>213</v>
      </c>
      <c r="J4" t="s">
        <v>212</v>
      </c>
      <c r="K4" t="s">
        <v>212</v>
      </c>
      <c r="L4" t="s">
        <v>212</v>
      </c>
      <c r="M4" t="s">
        <v>213</v>
      </c>
      <c r="N4" t="s">
        <v>212</v>
      </c>
      <c r="O4" t="s">
        <v>212</v>
      </c>
      <c r="P4" t="s">
        <v>212</v>
      </c>
      <c r="Q4" t="s">
        <v>212</v>
      </c>
      <c r="R4" t="s">
        <v>212</v>
      </c>
      <c r="S4" s="3"/>
      <c r="T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 spans="1:34" x14ac:dyDescent="0.55000000000000004">
      <c r="A5" t="s">
        <v>8</v>
      </c>
      <c r="B5" t="s">
        <v>217</v>
      </c>
      <c r="C5" s="4" t="s">
        <v>218</v>
      </c>
      <c r="D5" t="s">
        <v>212</v>
      </c>
      <c r="E5" t="s">
        <v>212</v>
      </c>
      <c r="F5" t="s">
        <v>212</v>
      </c>
      <c r="G5" t="s">
        <v>212</v>
      </c>
      <c r="H5" t="s">
        <v>213</v>
      </c>
      <c r="I5" t="s">
        <v>213</v>
      </c>
      <c r="J5" t="s">
        <v>212</v>
      </c>
      <c r="K5" t="s">
        <v>212</v>
      </c>
      <c r="L5" t="s">
        <v>212</v>
      </c>
      <c r="M5" t="s">
        <v>213</v>
      </c>
      <c r="N5" t="s">
        <v>212</v>
      </c>
      <c r="O5" t="s">
        <v>212</v>
      </c>
      <c r="P5" t="s">
        <v>212</v>
      </c>
      <c r="Q5" t="s">
        <v>212</v>
      </c>
      <c r="R5" t="s">
        <v>212</v>
      </c>
      <c r="S5" s="3"/>
      <c r="T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210</v>
      </c>
      <c r="Y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225</v>
      </c>
      <c r="Z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270</v>
      </c>
      <c r="AC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 spans="1:34" x14ac:dyDescent="0.55000000000000004">
      <c r="A6" t="s">
        <v>23</v>
      </c>
      <c r="B6" t="s">
        <v>219</v>
      </c>
      <c r="C6" s="4" t="s">
        <v>215</v>
      </c>
      <c r="D6" t="s">
        <v>212</v>
      </c>
      <c r="E6" t="s">
        <v>213</v>
      </c>
      <c r="F6" t="s">
        <v>212</v>
      </c>
      <c r="G6" t="s">
        <v>212</v>
      </c>
      <c r="H6" t="s">
        <v>213</v>
      </c>
      <c r="I6" t="s">
        <v>213</v>
      </c>
      <c r="J6" t="s">
        <v>212</v>
      </c>
      <c r="K6" t="s">
        <v>212</v>
      </c>
      <c r="L6" t="s">
        <v>212</v>
      </c>
      <c r="M6" t="s">
        <v>213</v>
      </c>
      <c r="N6" t="s">
        <v>213</v>
      </c>
      <c r="O6" t="s">
        <v>212</v>
      </c>
      <c r="P6" t="s">
        <v>212</v>
      </c>
      <c r="Q6" t="s">
        <v>212</v>
      </c>
      <c r="R6" t="s">
        <v>212</v>
      </c>
      <c r="S6" s="3"/>
      <c r="T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6"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V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210</v>
      </c>
      <c r="AF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7" spans="1:34" x14ac:dyDescent="0.55000000000000004">
      <c r="A7" t="s">
        <v>220</v>
      </c>
      <c r="B7" t="s">
        <v>221</v>
      </c>
      <c r="C7" s="4" t="s">
        <v>222</v>
      </c>
      <c r="D7" t="s">
        <v>212</v>
      </c>
      <c r="E7" t="s">
        <v>213</v>
      </c>
      <c r="F7" t="s">
        <v>212</v>
      </c>
      <c r="G7" t="s">
        <v>212</v>
      </c>
      <c r="H7" t="s">
        <v>213</v>
      </c>
      <c r="I7" t="s">
        <v>213</v>
      </c>
      <c r="J7" t="s">
        <v>213</v>
      </c>
      <c r="K7" t="s">
        <v>212</v>
      </c>
      <c r="L7" t="s">
        <v>212</v>
      </c>
      <c r="M7" t="s">
        <v>213</v>
      </c>
      <c r="N7" t="s">
        <v>213</v>
      </c>
      <c r="O7" t="s">
        <v>212</v>
      </c>
      <c r="P7" t="s">
        <v>213</v>
      </c>
      <c r="Q7" t="s">
        <v>212</v>
      </c>
      <c r="R7" t="s">
        <v>212</v>
      </c>
      <c r="S7" s="3"/>
      <c r="T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91.666666666666657</v>
      </c>
      <c r="V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116.66666666666667</v>
      </c>
      <c r="Y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125</v>
      </c>
      <c r="Z7"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133.33333333333331</v>
      </c>
      <c r="AA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150</v>
      </c>
      <c r="AC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175</v>
      </c>
      <c r="AF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7"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191.66666666666669</v>
      </c>
      <c r="AH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8" spans="1:34" x14ac:dyDescent="0.55000000000000004">
      <c r="A8" t="s">
        <v>223</v>
      </c>
      <c r="B8" t="s">
        <v>224</v>
      </c>
      <c r="C8" s="4" t="s">
        <v>215</v>
      </c>
      <c r="D8" t="s">
        <v>212</v>
      </c>
      <c r="E8" t="s">
        <v>212</v>
      </c>
      <c r="F8" t="s">
        <v>212</v>
      </c>
      <c r="G8" t="s">
        <v>212</v>
      </c>
      <c r="H8" t="s">
        <v>213</v>
      </c>
      <c r="I8" t="s">
        <v>213</v>
      </c>
      <c r="J8" t="s">
        <v>212</v>
      </c>
      <c r="K8" t="s">
        <v>212</v>
      </c>
      <c r="L8" t="s">
        <v>212</v>
      </c>
      <c r="M8" t="s">
        <v>213</v>
      </c>
      <c r="N8" t="s">
        <v>213</v>
      </c>
      <c r="O8" t="s">
        <v>212</v>
      </c>
      <c r="P8" t="s">
        <v>212</v>
      </c>
      <c r="Q8" t="s">
        <v>212</v>
      </c>
      <c r="R8" t="s">
        <v>212</v>
      </c>
      <c r="S8" s="3"/>
      <c r="T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8"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210</v>
      </c>
      <c r="AF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9" spans="1:34" x14ac:dyDescent="0.55000000000000004">
      <c r="A9" t="s">
        <v>225</v>
      </c>
      <c r="B9" t="s">
        <v>226</v>
      </c>
      <c r="C9" s="4" t="s">
        <v>215</v>
      </c>
      <c r="D9" t="s">
        <v>212</v>
      </c>
      <c r="E9" t="s">
        <v>212</v>
      </c>
      <c r="F9" t="s">
        <v>212</v>
      </c>
      <c r="G9" t="s">
        <v>212</v>
      </c>
      <c r="H9" t="s">
        <v>213</v>
      </c>
      <c r="I9" t="s">
        <v>213</v>
      </c>
      <c r="J9" t="s">
        <v>212</v>
      </c>
      <c r="K9" t="s">
        <v>212</v>
      </c>
      <c r="L9" t="s">
        <v>212</v>
      </c>
      <c r="M9" t="s">
        <v>213</v>
      </c>
      <c r="N9" t="s">
        <v>213</v>
      </c>
      <c r="O9" t="s">
        <v>212</v>
      </c>
      <c r="P9" t="s">
        <v>212</v>
      </c>
      <c r="Q9" t="s">
        <v>212</v>
      </c>
      <c r="R9" t="s">
        <v>212</v>
      </c>
      <c r="S9" s="3"/>
      <c r="T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9"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210</v>
      </c>
      <c r="AF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0" spans="1:34" x14ac:dyDescent="0.55000000000000004">
      <c r="A10" t="s">
        <v>227</v>
      </c>
      <c r="B10" t="s">
        <v>228</v>
      </c>
      <c r="C10" s="4" t="s">
        <v>229</v>
      </c>
      <c r="D10" t="s">
        <v>212</v>
      </c>
      <c r="E10" t="s">
        <v>213</v>
      </c>
      <c r="F10" t="s">
        <v>213</v>
      </c>
      <c r="G10" t="s">
        <v>213</v>
      </c>
      <c r="H10" t="s">
        <v>213</v>
      </c>
      <c r="I10" t="s">
        <v>213</v>
      </c>
      <c r="J10" t="s">
        <v>213</v>
      </c>
      <c r="K10" t="s">
        <v>212</v>
      </c>
      <c r="L10" t="s">
        <v>212</v>
      </c>
      <c r="M10" t="s">
        <v>213</v>
      </c>
      <c r="N10" t="s">
        <v>213</v>
      </c>
      <c r="O10" t="s">
        <v>213</v>
      </c>
      <c r="P10" t="s">
        <v>213</v>
      </c>
      <c r="Q10" t="s">
        <v>212</v>
      </c>
      <c r="R10" t="s">
        <v>212</v>
      </c>
      <c r="S10" s="3"/>
      <c r="T1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0"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55</v>
      </c>
      <c r="V10"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60</v>
      </c>
      <c r="W10"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65</v>
      </c>
      <c r="X1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Y1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75</v>
      </c>
      <c r="Z10"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80</v>
      </c>
      <c r="AA1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90</v>
      </c>
      <c r="AC1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0"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105</v>
      </c>
      <c r="AF10"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110</v>
      </c>
      <c r="AG10"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115</v>
      </c>
      <c r="AH1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1" spans="1:34" x14ac:dyDescent="0.55000000000000004">
      <c r="A11" t="s">
        <v>230</v>
      </c>
      <c r="B11" t="s">
        <v>231</v>
      </c>
      <c r="C11" s="4" t="s">
        <v>232</v>
      </c>
      <c r="D11" t="s">
        <v>212</v>
      </c>
      <c r="E11" t="s">
        <v>213</v>
      </c>
      <c r="F11" t="s">
        <v>213</v>
      </c>
      <c r="G11" t="s">
        <v>213</v>
      </c>
      <c r="H11" t="s">
        <v>213</v>
      </c>
      <c r="I11" t="s">
        <v>213</v>
      </c>
      <c r="J11" t="s">
        <v>213</v>
      </c>
      <c r="K11" t="s">
        <v>212</v>
      </c>
      <c r="L11" t="s">
        <v>212</v>
      </c>
      <c r="M11" t="s">
        <v>213</v>
      </c>
      <c r="N11" t="s">
        <v>213</v>
      </c>
      <c r="O11" t="s">
        <v>213</v>
      </c>
      <c r="P11" t="s">
        <v>213</v>
      </c>
      <c r="Q11" t="s">
        <v>212</v>
      </c>
      <c r="R11" t="s">
        <v>212</v>
      </c>
      <c r="S11" s="3"/>
      <c r="T1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1"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1"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11"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1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1"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1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1"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11"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11"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1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2" spans="1:34" x14ac:dyDescent="0.55000000000000004">
      <c r="A12" t="s">
        <v>339</v>
      </c>
      <c r="B12" t="s">
        <v>340</v>
      </c>
      <c r="C12" s="4" t="s">
        <v>215</v>
      </c>
      <c r="D12" t="s">
        <v>212</v>
      </c>
      <c r="E12" t="s">
        <v>213</v>
      </c>
      <c r="F12" t="s">
        <v>213</v>
      </c>
      <c r="G12" t="s">
        <v>212</v>
      </c>
      <c r="H12" t="s">
        <v>213</v>
      </c>
      <c r="I12" t="s">
        <v>213</v>
      </c>
      <c r="J12" t="s">
        <v>213</v>
      </c>
      <c r="K12" t="s">
        <v>212</v>
      </c>
      <c r="L12" t="s">
        <v>212</v>
      </c>
      <c r="M12" t="s">
        <v>213</v>
      </c>
      <c r="N12" t="s">
        <v>213</v>
      </c>
      <c r="O12" t="s">
        <v>213</v>
      </c>
      <c r="P12" t="s">
        <v>213</v>
      </c>
      <c r="Q12" t="s">
        <v>212</v>
      </c>
      <c r="R12" t="s">
        <v>213</v>
      </c>
      <c r="S12" s="3"/>
      <c r="T1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V12"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120</v>
      </c>
      <c r="W1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1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12"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160</v>
      </c>
      <c r="AA1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1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2"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200</v>
      </c>
      <c r="AE1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210</v>
      </c>
      <c r="AF12"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220</v>
      </c>
      <c r="AG1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230</v>
      </c>
      <c r="AH1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3" spans="1:34" x14ac:dyDescent="0.55000000000000004">
      <c r="A13" t="s">
        <v>341</v>
      </c>
      <c r="B13" t="s">
        <v>342</v>
      </c>
      <c r="C13" s="4" t="s">
        <v>232</v>
      </c>
      <c r="D13" t="s">
        <v>212</v>
      </c>
      <c r="E13" t="s">
        <v>213</v>
      </c>
      <c r="F13" t="s">
        <v>213</v>
      </c>
      <c r="G13" t="s">
        <v>212</v>
      </c>
      <c r="H13" t="s">
        <v>213</v>
      </c>
      <c r="I13" t="s">
        <v>213</v>
      </c>
      <c r="J13" t="s">
        <v>213</v>
      </c>
      <c r="K13" t="s">
        <v>212</v>
      </c>
      <c r="L13" t="s">
        <v>212</v>
      </c>
      <c r="M13" t="s">
        <v>213</v>
      </c>
      <c r="N13" t="s">
        <v>213</v>
      </c>
      <c r="O13" t="s">
        <v>213</v>
      </c>
      <c r="P13" t="s">
        <v>213</v>
      </c>
      <c r="Q13" t="s">
        <v>212</v>
      </c>
      <c r="R13" t="s">
        <v>213</v>
      </c>
      <c r="S13" s="3"/>
      <c r="T1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3"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3"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1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3"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1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3"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13"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13"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13"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1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4" spans="1:34" x14ac:dyDescent="0.55000000000000004">
      <c r="A14" t="s">
        <v>343</v>
      </c>
      <c r="B14" t="s">
        <v>344</v>
      </c>
      <c r="C14" s="4" t="s">
        <v>276</v>
      </c>
      <c r="D14" t="s">
        <v>212</v>
      </c>
      <c r="E14" t="s">
        <v>213</v>
      </c>
      <c r="F14" t="s">
        <v>213</v>
      </c>
      <c r="G14" t="s">
        <v>212</v>
      </c>
      <c r="H14" t="s">
        <v>213</v>
      </c>
      <c r="I14" t="s">
        <v>213</v>
      </c>
      <c r="J14" t="s">
        <v>213</v>
      </c>
      <c r="K14" t="s">
        <v>212</v>
      </c>
      <c r="L14" t="s">
        <v>212</v>
      </c>
      <c r="M14" t="s">
        <v>213</v>
      </c>
      <c r="N14" t="s">
        <v>213</v>
      </c>
      <c r="O14" t="s">
        <v>213</v>
      </c>
      <c r="P14" t="s">
        <v>213</v>
      </c>
      <c r="Q14" t="s">
        <v>212</v>
      </c>
      <c r="R14" t="s">
        <v>213</v>
      </c>
      <c r="S14" s="3"/>
      <c r="T1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4"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42.166666666666664</v>
      </c>
      <c r="V14"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46</v>
      </c>
      <c r="W1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53.666666666666671</v>
      </c>
      <c r="Y1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57.5</v>
      </c>
      <c r="Z14"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61.333333333333329</v>
      </c>
      <c r="AA1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69</v>
      </c>
      <c r="AC1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4"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76.666666666666671</v>
      </c>
      <c r="AE14"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80.5</v>
      </c>
      <c r="AF14"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84.333333333333329</v>
      </c>
      <c r="AG14"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88.166666666666671</v>
      </c>
      <c r="AH1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5" spans="1:34" x14ac:dyDescent="0.55000000000000004">
      <c r="A15" t="s">
        <v>345</v>
      </c>
      <c r="B15" t="s">
        <v>346</v>
      </c>
      <c r="C15" s="4" t="s">
        <v>232</v>
      </c>
      <c r="D15" t="s">
        <v>212</v>
      </c>
      <c r="E15" t="s">
        <v>213</v>
      </c>
      <c r="F15" t="s">
        <v>213</v>
      </c>
      <c r="G15" t="s">
        <v>212</v>
      </c>
      <c r="H15" t="s">
        <v>213</v>
      </c>
      <c r="I15" t="s">
        <v>213</v>
      </c>
      <c r="J15" t="s">
        <v>213</v>
      </c>
      <c r="K15" t="s">
        <v>212</v>
      </c>
      <c r="L15" t="s">
        <v>212</v>
      </c>
      <c r="M15" t="s">
        <v>213</v>
      </c>
      <c r="N15" t="s">
        <v>213</v>
      </c>
      <c r="O15" t="s">
        <v>213</v>
      </c>
      <c r="P15" t="s">
        <v>213</v>
      </c>
      <c r="Q15" t="s">
        <v>212</v>
      </c>
      <c r="R15" t="s">
        <v>213</v>
      </c>
      <c r="S15" s="3"/>
      <c r="T1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5"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15"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1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1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15"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1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1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5"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1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15"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15"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1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6" spans="1:34" x14ac:dyDescent="0.55000000000000004">
      <c r="A16" t="s">
        <v>347</v>
      </c>
      <c r="B16" t="s">
        <v>348</v>
      </c>
      <c r="C16" s="4" t="s">
        <v>349</v>
      </c>
      <c r="D16" t="s">
        <v>212</v>
      </c>
      <c r="E16" t="s">
        <v>213</v>
      </c>
      <c r="F16" t="s">
        <v>213</v>
      </c>
      <c r="G16" t="s">
        <v>212</v>
      </c>
      <c r="H16" t="s">
        <v>213</v>
      </c>
      <c r="I16" t="s">
        <v>213</v>
      </c>
      <c r="J16" t="s">
        <v>213</v>
      </c>
      <c r="K16" t="s">
        <v>212</v>
      </c>
      <c r="L16" t="s">
        <v>212</v>
      </c>
      <c r="M16" t="s">
        <v>213</v>
      </c>
      <c r="N16" t="s">
        <v>213</v>
      </c>
      <c r="O16" t="s">
        <v>213</v>
      </c>
      <c r="P16" t="s">
        <v>213</v>
      </c>
      <c r="Q16" t="s">
        <v>212</v>
      </c>
      <c r="R16" t="s">
        <v>213</v>
      </c>
      <c r="S16" s="3"/>
      <c r="T1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6"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82.5</v>
      </c>
      <c r="V16"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90</v>
      </c>
      <c r="W1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105</v>
      </c>
      <c r="Y1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112.5</v>
      </c>
      <c r="Z16"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120</v>
      </c>
      <c r="AA1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135</v>
      </c>
      <c r="AC1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6"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150</v>
      </c>
      <c r="AE1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157.5</v>
      </c>
      <c r="AF16"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165</v>
      </c>
      <c r="AG16"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172.5</v>
      </c>
      <c r="AH1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17" spans="1:34" x14ac:dyDescent="0.55000000000000004">
      <c r="A17" t="s">
        <v>233</v>
      </c>
      <c r="B17" t="s">
        <v>234</v>
      </c>
      <c r="C17" s="4" t="s">
        <v>229</v>
      </c>
      <c r="D17" t="s">
        <v>212</v>
      </c>
      <c r="E17" t="s">
        <v>212</v>
      </c>
      <c r="F17" t="s">
        <v>212</v>
      </c>
      <c r="G17" t="s">
        <v>212</v>
      </c>
      <c r="H17" t="s">
        <v>212</v>
      </c>
      <c r="I17" t="s">
        <v>212</v>
      </c>
      <c r="J17" t="s">
        <v>212</v>
      </c>
      <c r="K17" t="s">
        <v>212</v>
      </c>
      <c r="L17" t="s">
        <v>212</v>
      </c>
      <c r="M17" t="s">
        <v>212</v>
      </c>
      <c r="N17" t="s">
        <v>212</v>
      </c>
      <c r="O17" t="s">
        <v>212</v>
      </c>
      <c r="P17" t="s">
        <v>212</v>
      </c>
      <c r="Q17" t="s">
        <v>213</v>
      </c>
      <c r="R17" t="s">
        <v>212</v>
      </c>
      <c r="S17" s="3"/>
      <c r="T1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1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1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7"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17"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1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1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7"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1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7"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1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1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17"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120</v>
      </c>
    </row>
    <row r="18" spans="1:34" x14ac:dyDescent="0.55000000000000004">
      <c r="A18" t="s">
        <v>235</v>
      </c>
      <c r="B18" t="s">
        <v>236</v>
      </c>
      <c r="C18" s="4" t="s">
        <v>229</v>
      </c>
      <c r="D18" t="s">
        <v>212</v>
      </c>
      <c r="E18" t="s">
        <v>212</v>
      </c>
      <c r="F18" t="s">
        <v>212</v>
      </c>
      <c r="G18" t="s">
        <v>212</v>
      </c>
      <c r="H18" t="s">
        <v>212</v>
      </c>
      <c r="I18" t="s">
        <v>212</v>
      </c>
      <c r="J18" t="s">
        <v>212</v>
      </c>
      <c r="K18" t="s">
        <v>212</v>
      </c>
      <c r="L18" t="s">
        <v>212</v>
      </c>
      <c r="M18" t="s">
        <v>212</v>
      </c>
      <c r="N18" t="s">
        <v>212</v>
      </c>
      <c r="O18" t="s">
        <v>212</v>
      </c>
      <c r="P18" t="s">
        <v>212</v>
      </c>
      <c r="Q18" t="s">
        <v>213</v>
      </c>
      <c r="R18" t="s">
        <v>212</v>
      </c>
      <c r="S18" s="3"/>
      <c r="T1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1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1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8"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18"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1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1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8"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1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1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1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18"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120</v>
      </c>
    </row>
    <row r="19" spans="1:34" x14ac:dyDescent="0.55000000000000004">
      <c r="A19" t="s">
        <v>237</v>
      </c>
      <c r="B19" t="s">
        <v>238</v>
      </c>
      <c r="C19" s="4" t="s">
        <v>229</v>
      </c>
      <c r="D19" t="s">
        <v>212</v>
      </c>
      <c r="E19" t="s">
        <v>212</v>
      </c>
      <c r="F19" t="s">
        <v>212</v>
      </c>
      <c r="G19" t="s">
        <v>212</v>
      </c>
      <c r="H19" t="s">
        <v>212</v>
      </c>
      <c r="I19" t="s">
        <v>212</v>
      </c>
      <c r="J19" t="s">
        <v>212</v>
      </c>
      <c r="K19" t="s">
        <v>212</v>
      </c>
      <c r="L19" t="s">
        <v>212</v>
      </c>
      <c r="M19" t="s">
        <v>212</v>
      </c>
      <c r="N19" t="s">
        <v>212</v>
      </c>
      <c r="O19" t="s">
        <v>212</v>
      </c>
      <c r="P19" t="s">
        <v>212</v>
      </c>
      <c r="Q19" t="s">
        <v>213</v>
      </c>
      <c r="R19" t="s">
        <v>212</v>
      </c>
      <c r="S19" s="3"/>
      <c r="T1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1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1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1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19"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19"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1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1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19"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1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1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1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1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1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19"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120</v>
      </c>
    </row>
    <row r="20" spans="1:34" x14ac:dyDescent="0.55000000000000004">
      <c r="A20" t="s">
        <v>239</v>
      </c>
      <c r="B20" t="s">
        <v>240</v>
      </c>
      <c r="C20" s="4" t="s">
        <v>241</v>
      </c>
      <c r="D20" t="s">
        <v>212</v>
      </c>
      <c r="E20" t="s">
        <v>213</v>
      </c>
      <c r="F20" t="s">
        <v>212</v>
      </c>
      <c r="G20" t="s">
        <v>212</v>
      </c>
      <c r="H20" t="s">
        <v>212</v>
      </c>
      <c r="I20" t="s">
        <v>213</v>
      </c>
      <c r="J20" t="s">
        <v>212</v>
      </c>
      <c r="K20" t="s">
        <v>212</v>
      </c>
      <c r="L20" t="s">
        <v>212</v>
      </c>
      <c r="M20" t="s">
        <v>213</v>
      </c>
      <c r="N20" t="s">
        <v>213</v>
      </c>
      <c r="O20" t="s">
        <v>212</v>
      </c>
      <c r="P20" t="s">
        <v>212</v>
      </c>
      <c r="Q20" t="s">
        <v>212</v>
      </c>
      <c r="R20" t="s">
        <v>212</v>
      </c>
      <c r="S20" s="3"/>
      <c r="T2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0"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14.666666666666666</v>
      </c>
      <c r="V2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0"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2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20</v>
      </c>
      <c r="Z2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24</v>
      </c>
      <c r="AC2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0"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28</v>
      </c>
      <c r="AF2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1" spans="1:34" x14ac:dyDescent="0.55000000000000004">
      <c r="A21" t="s">
        <v>242</v>
      </c>
      <c r="B21" t="s">
        <v>243</v>
      </c>
      <c r="C21" s="4" t="s">
        <v>244</v>
      </c>
      <c r="D21" t="s">
        <v>212</v>
      </c>
      <c r="E21" t="s">
        <v>213</v>
      </c>
      <c r="F21" t="s">
        <v>212</v>
      </c>
      <c r="G21" t="s">
        <v>212</v>
      </c>
      <c r="H21" t="s">
        <v>212</v>
      </c>
      <c r="I21" t="s">
        <v>213</v>
      </c>
      <c r="J21" t="s">
        <v>212</v>
      </c>
      <c r="K21" t="s">
        <v>212</v>
      </c>
      <c r="L21" t="s">
        <v>212</v>
      </c>
      <c r="M21" t="s">
        <v>213</v>
      </c>
      <c r="N21" t="s">
        <v>213</v>
      </c>
      <c r="O21" t="s">
        <v>212</v>
      </c>
      <c r="P21" t="s">
        <v>212</v>
      </c>
      <c r="Q21" t="s">
        <v>212</v>
      </c>
      <c r="R21" t="s">
        <v>212</v>
      </c>
      <c r="S21" s="3"/>
      <c r="T2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1"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29.333333333333332</v>
      </c>
      <c r="V2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1"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2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40</v>
      </c>
      <c r="Z2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48</v>
      </c>
      <c r="AC2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1"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56</v>
      </c>
      <c r="AF2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1"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2" spans="1:34" x14ac:dyDescent="0.55000000000000004">
      <c r="A22" t="s">
        <v>245</v>
      </c>
      <c r="B22" t="s">
        <v>246</v>
      </c>
      <c r="C22" s="4" t="s">
        <v>247</v>
      </c>
      <c r="D22" t="s">
        <v>212</v>
      </c>
      <c r="E22" t="s">
        <v>213</v>
      </c>
      <c r="F22" t="s">
        <v>212</v>
      </c>
      <c r="G22" t="s">
        <v>212</v>
      </c>
      <c r="H22" t="s">
        <v>212</v>
      </c>
      <c r="I22" t="s">
        <v>213</v>
      </c>
      <c r="J22" t="s">
        <v>212</v>
      </c>
      <c r="K22" t="s">
        <v>212</v>
      </c>
      <c r="L22" t="s">
        <v>212</v>
      </c>
      <c r="M22" t="s">
        <v>213</v>
      </c>
      <c r="N22" t="s">
        <v>213</v>
      </c>
      <c r="O22" t="s">
        <v>212</v>
      </c>
      <c r="P22" t="s">
        <v>212</v>
      </c>
      <c r="Q22" t="s">
        <v>212</v>
      </c>
      <c r="R22" t="s">
        <v>212</v>
      </c>
      <c r="S22" s="3"/>
      <c r="T2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47.666666666666664</v>
      </c>
      <c r="V2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2"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2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65</v>
      </c>
      <c r="Z2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78</v>
      </c>
      <c r="AC2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91</v>
      </c>
      <c r="AF2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2"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3" spans="1:34" x14ac:dyDescent="0.55000000000000004">
      <c r="A23" t="s">
        <v>248</v>
      </c>
      <c r="B23" t="s">
        <v>249</v>
      </c>
      <c r="C23" s="4" t="s">
        <v>250</v>
      </c>
      <c r="D23" t="s">
        <v>212</v>
      </c>
      <c r="E23" t="s">
        <v>212</v>
      </c>
      <c r="F23" t="s">
        <v>212</v>
      </c>
      <c r="G23" t="s">
        <v>212</v>
      </c>
      <c r="H23" t="s">
        <v>213</v>
      </c>
      <c r="I23" t="s">
        <v>213</v>
      </c>
      <c r="J23" t="s">
        <v>212</v>
      </c>
      <c r="K23" t="s">
        <v>212</v>
      </c>
      <c r="L23" t="s">
        <v>212</v>
      </c>
      <c r="M23" t="s">
        <v>213</v>
      </c>
      <c r="N23" t="s">
        <v>212</v>
      </c>
      <c r="O23" t="s">
        <v>212</v>
      </c>
      <c r="P23" t="s">
        <v>212</v>
      </c>
      <c r="Q23" t="s">
        <v>212</v>
      </c>
      <c r="R23" t="s">
        <v>212</v>
      </c>
      <c r="S23" s="3"/>
      <c r="T2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2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51.333333333333336</v>
      </c>
      <c r="Y2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55</v>
      </c>
      <c r="Z2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66</v>
      </c>
      <c r="AC2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2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4" spans="1:34" x14ac:dyDescent="0.55000000000000004">
      <c r="A24" t="s">
        <v>251</v>
      </c>
      <c r="B24" t="s">
        <v>252</v>
      </c>
      <c r="C24" s="4" t="s">
        <v>253</v>
      </c>
      <c r="D24" t="s">
        <v>212</v>
      </c>
      <c r="E24" t="s">
        <v>212</v>
      </c>
      <c r="F24" t="s">
        <v>212</v>
      </c>
      <c r="G24" t="s">
        <v>212</v>
      </c>
      <c r="H24" t="s">
        <v>213</v>
      </c>
      <c r="I24" t="s">
        <v>213</v>
      </c>
      <c r="J24" t="s">
        <v>212</v>
      </c>
      <c r="K24" t="s">
        <v>212</v>
      </c>
      <c r="L24" t="s">
        <v>212</v>
      </c>
      <c r="M24" t="s">
        <v>213</v>
      </c>
      <c r="N24" t="s">
        <v>212</v>
      </c>
      <c r="O24" t="s">
        <v>212</v>
      </c>
      <c r="P24" t="s">
        <v>212</v>
      </c>
      <c r="Q24" t="s">
        <v>212</v>
      </c>
      <c r="R24" t="s">
        <v>212</v>
      </c>
      <c r="S24" s="3"/>
      <c r="T2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2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86.333333333333343</v>
      </c>
      <c r="Y2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92.5</v>
      </c>
      <c r="Z2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111</v>
      </c>
      <c r="AC2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2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5" spans="1:34" x14ac:dyDescent="0.55000000000000004">
      <c r="A25" t="s">
        <v>254</v>
      </c>
      <c r="B25" t="s">
        <v>255</v>
      </c>
      <c r="C25" s="4" t="s">
        <v>256</v>
      </c>
      <c r="D25" t="s">
        <v>212</v>
      </c>
      <c r="E25" t="s">
        <v>212</v>
      </c>
      <c r="F25" t="s">
        <v>212</v>
      </c>
      <c r="G25" t="s">
        <v>212</v>
      </c>
      <c r="H25" t="s">
        <v>213</v>
      </c>
      <c r="I25" t="s">
        <v>213</v>
      </c>
      <c r="J25" t="s">
        <v>212</v>
      </c>
      <c r="K25" t="s">
        <v>212</v>
      </c>
      <c r="L25" t="s">
        <v>212</v>
      </c>
      <c r="M25" t="s">
        <v>213</v>
      </c>
      <c r="N25" t="s">
        <v>212</v>
      </c>
      <c r="O25" t="s">
        <v>212</v>
      </c>
      <c r="P25" t="s">
        <v>212</v>
      </c>
      <c r="Q25" t="s">
        <v>212</v>
      </c>
      <c r="R25" t="s">
        <v>212</v>
      </c>
      <c r="S25" s="3"/>
      <c r="T2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2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121.33333333333334</v>
      </c>
      <c r="Y2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130</v>
      </c>
      <c r="Z2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156</v>
      </c>
      <c r="AC2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2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6" spans="1:34" x14ac:dyDescent="0.55000000000000004">
      <c r="A26" t="s">
        <v>257</v>
      </c>
      <c r="B26" t="s">
        <v>258</v>
      </c>
      <c r="C26" s="4" t="s">
        <v>15</v>
      </c>
      <c r="D26" t="s">
        <v>212</v>
      </c>
      <c r="E26" t="s">
        <v>212</v>
      </c>
      <c r="F26" t="s">
        <v>212</v>
      </c>
      <c r="G26" t="s">
        <v>212</v>
      </c>
      <c r="H26" t="s">
        <v>213</v>
      </c>
      <c r="I26" t="s">
        <v>213</v>
      </c>
      <c r="J26" t="s">
        <v>212</v>
      </c>
      <c r="K26" t="s">
        <v>212</v>
      </c>
      <c r="L26" t="s">
        <v>212</v>
      </c>
      <c r="M26" t="s">
        <v>213</v>
      </c>
      <c r="N26" t="s">
        <v>212</v>
      </c>
      <c r="O26" t="s">
        <v>212</v>
      </c>
      <c r="P26" t="s">
        <v>212</v>
      </c>
      <c r="Q26" t="s">
        <v>212</v>
      </c>
      <c r="R26" t="s">
        <v>212</v>
      </c>
      <c r="S26" s="3"/>
      <c r="T2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2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156.33333333333334</v>
      </c>
      <c r="Y2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167.5</v>
      </c>
      <c r="Z2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201</v>
      </c>
      <c r="AC2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2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7" spans="1:34" x14ac:dyDescent="0.55000000000000004">
      <c r="A27" t="s">
        <v>259</v>
      </c>
      <c r="B27" t="s">
        <v>260</v>
      </c>
      <c r="C27" s="4" t="s">
        <v>232</v>
      </c>
      <c r="D27" t="s">
        <v>212</v>
      </c>
      <c r="E27" t="s">
        <v>212</v>
      </c>
      <c r="F27" t="s">
        <v>212</v>
      </c>
      <c r="G27" t="s">
        <v>212</v>
      </c>
      <c r="H27" t="s">
        <v>213</v>
      </c>
      <c r="I27" t="s">
        <v>213</v>
      </c>
      <c r="J27" t="s">
        <v>212</v>
      </c>
      <c r="K27" t="s">
        <v>212</v>
      </c>
      <c r="L27" t="s">
        <v>212</v>
      </c>
      <c r="M27" t="s">
        <v>213</v>
      </c>
      <c r="N27" t="s">
        <v>212</v>
      </c>
      <c r="O27" t="s">
        <v>212</v>
      </c>
      <c r="P27" t="s">
        <v>212</v>
      </c>
      <c r="Q27" t="s">
        <v>212</v>
      </c>
      <c r="R27" t="s">
        <v>212</v>
      </c>
      <c r="S27" s="3"/>
      <c r="T2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2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2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2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2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7"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2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8" spans="1:34" x14ac:dyDescent="0.55000000000000004">
      <c r="A28" t="s">
        <v>261</v>
      </c>
      <c r="B28" t="s">
        <v>262</v>
      </c>
      <c r="C28" s="4" t="s">
        <v>263</v>
      </c>
      <c r="D28" t="s">
        <v>212</v>
      </c>
      <c r="E28" t="s">
        <v>212</v>
      </c>
      <c r="F28" t="s">
        <v>212</v>
      </c>
      <c r="G28" t="s">
        <v>212</v>
      </c>
      <c r="H28" t="s">
        <v>213</v>
      </c>
      <c r="I28" t="s">
        <v>213</v>
      </c>
      <c r="J28" t="s">
        <v>212</v>
      </c>
      <c r="K28" t="s">
        <v>212</v>
      </c>
      <c r="L28" t="s">
        <v>212</v>
      </c>
      <c r="M28" t="s">
        <v>213</v>
      </c>
      <c r="N28" t="s">
        <v>212</v>
      </c>
      <c r="O28" t="s">
        <v>212</v>
      </c>
      <c r="P28" t="s">
        <v>212</v>
      </c>
      <c r="Q28" t="s">
        <v>212</v>
      </c>
      <c r="R28" t="s">
        <v>212</v>
      </c>
      <c r="S28" s="3"/>
      <c r="T2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2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58.333333333333336</v>
      </c>
      <c r="Y2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62.5</v>
      </c>
      <c r="Z2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75</v>
      </c>
      <c r="AC2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2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29" spans="1:34" x14ac:dyDescent="0.55000000000000004">
      <c r="A29" t="s">
        <v>264</v>
      </c>
      <c r="B29" t="s">
        <v>265</v>
      </c>
      <c r="C29" s="4" t="s">
        <v>266</v>
      </c>
      <c r="D29" t="s">
        <v>212</v>
      </c>
      <c r="E29" t="s">
        <v>212</v>
      </c>
      <c r="F29" t="s">
        <v>212</v>
      </c>
      <c r="G29" t="s">
        <v>212</v>
      </c>
      <c r="H29" t="s">
        <v>213</v>
      </c>
      <c r="I29" t="s">
        <v>213</v>
      </c>
      <c r="J29" t="s">
        <v>212</v>
      </c>
      <c r="K29" t="s">
        <v>212</v>
      </c>
      <c r="L29" t="s">
        <v>212</v>
      </c>
      <c r="M29" t="s">
        <v>213</v>
      </c>
      <c r="N29" t="s">
        <v>212</v>
      </c>
      <c r="O29" t="s">
        <v>212</v>
      </c>
      <c r="P29" t="s">
        <v>212</v>
      </c>
      <c r="Q29" t="s">
        <v>212</v>
      </c>
      <c r="R29" t="s">
        <v>212</v>
      </c>
      <c r="S29" s="3"/>
      <c r="T2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2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2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2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2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81.666666666666671</v>
      </c>
      <c r="Y2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87.5</v>
      </c>
      <c r="Z2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2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2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105</v>
      </c>
      <c r="AC2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2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2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2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2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2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0" spans="1:34" x14ac:dyDescent="0.55000000000000004">
      <c r="A30" t="s">
        <v>267</v>
      </c>
      <c r="B30" t="s">
        <v>268</v>
      </c>
      <c r="C30" s="4" t="s">
        <v>269</v>
      </c>
      <c r="D30" t="s">
        <v>212</v>
      </c>
      <c r="E30" t="s">
        <v>212</v>
      </c>
      <c r="F30" t="s">
        <v>212</v>
      </c>
      <c r="G30" t="s">
        <v>212</v>
      </c>
      <c r="H30" t="s">
        <v>213</v>
      </c>
      <c r="I30" t="s">
        <v>213</v>
      </c>
      <c r="J30" t="s">
        <v>212</v>
      </c>
      <c r="K30" t="s">
        <v>212</v>
      </c>
      <c r="L30" t="s">
        <v>212</v>
      </c>
      <c r="M30" t="s">
        <v>213</v>
      </c>
      <c r="N30" t="s">
        <v>212</v>
      </c>
      <c r="O30" t="s">
        <v>212</v>
      </c>
      <c r="P30" t="s">
        <v>212</v>
      </c>
      <c r="Q30" t="s">
        <v>212</v>
      </c>
      <c r="R30" t="s">
        <v>212</v>
      </c>
      <c r="S30" s="3"/>
      <c r="T3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109.66666666666667</v>
      </c>
      <c r="Y3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117.5</v>
      </c>
      <c r="Z3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141</v>
      </c>
      <c r="AC3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1" spans="1:34" x14ac:dyDescent="0.55000000000000004">
      <c r="A31" t="s">
        <v>270</v>
      </c>
      <c r="B31" t="s">
        <v>271</v>
      </c>
      <c r="C31" s="4" t="s">
        <v>229</v>
      </c>
      <c r="D31" t="s">
        <v>212</v>
      </c>
      <c r="E31" t="s">
        <v>212</v>
      </c>
      <c r="F31" t="s">
        <v>212</v>
      </c>
      <c r="G31" t="s">
        <v>212</v>
      </c>
      <c r="H31" t="s">
        <v>213</v>
      </c>
      <c r="I31" t="s">
        <v>213</v>
      </c>
      <c r="J31" t="s">
        <v>212</v>
      </c>
      <c r="K31" t="s">
        <v>212</v>
      </c>
      <c r="L31" t="s">
        <v>212</v>
      </c>
      <c r="M31" t="s">
        <v>213</v>
      </c>
      <c r="N31" t="s">
        <v>212</v>
      </c>
      <c r="O31" t="s">
        <v>212</v>
      </c>
      <c r="P31" t="s">
        <v>213</v>
      </c>
      <c r="Q31" t="s">
        <v>212</v>
      </c>
      <c r="R31" t="s">
        <v>212</v>
      </c>
      <c r="S31" s="3"/>
      <c r="T31"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1"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Y3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75</v>
      </c>
      <c r="Z3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90</v>
      </c>
      <c r="AC3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1"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1"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115</v>
      </c>
      <c r="AH3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2" spans="1:34" x14ac:dyDescent="0.55000000000000004">
      <c r="A32" t="s">
        <v>272</v>
      </c>
      <c r="B32" t="s">
        <v>273</v>
      </c>
      <c r="C32" s="4" t="s">
        <v>215</v>
      </c>
      <c r="D32" t="s">
        <v>212</v>
      </c>
      <c r="E32" t="s">
        <v>212</v>
      </c>
      <c r="F32" t="s">
        <v>212</v>
      </c>
      <c r="G32" t="s">
        <v>212</v>
      </c>
      <c r="H32" t="s">
        <v>213</v>
      </c>
      <c r="I32" t="s">
        <v>213</v>
      </c>
      <c r="J32" t="s">
        <v>212</v>
      </c>
      <c r="K32" t="s">
        <v>212</v>
      </c>
      <c r="L32" t="s">
        <v>212</v>
      </c>
      <c r="M32" t="s">
        <v>213</v>
      </c>
      <c r="N32" t="s">
        <v>212</v>
      </c>
      <c r="O32" t="s">
        <v>212</v>
      </c>
      <c r="P32" t="s">
        <v>213</v>
      </c>
      <c r="Q32" t="s">
        <v>212</v>
      </c>
      <c r="R32" t="s">
        <v>212</v>
      </c>
      <c r="S32" s="3"/>
      <c r="T32"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2"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3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3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3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2"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230</v>
      </c>
      <c r="AH3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3" spans="1:34" x14ac:dyDescent="0.55000000000000004">
      <c r="A33" t="s">
        <v>274</v>
      </c>
      <c r="B33" t="s">
        <v>275</v>
      </c>
      <c r="C33" s="4" t="s">
        <v>276</v>
      </c>
      <c r="D33" t="s">
        <v>212</v>
      </c>
      <c r="E33" t="s">
        <v>212</v>
      </c>
      <c r="F33" t="s">
        <v>212</v>
      </c>
      <c r="G33" t="s">
        <v>212</v>
      </c>
      <c r="H33" t="s">
        <v>213</v>
      </c>
      <c r="I33" t="s">
        <v>213</v>
      </c>
      <c r="J33" t="s">
        <v>212</v>
      </c>
      <c r="K33" t="s">
        <v>212</v>
      </c>
      <c r="L33" t="s">
        <v>212</v>
      </c>
      <c r="M33" t="s">
        <v>213</v>
      </c>
      <c r="N33" t="s">
        <v>212</v>
      </c>
      <c r="O33" t="s">
        <v>212</v>
      </c>
      <c r="P33" t="s">
        <v>212</v>
      </c>
      <c r="Q33" t="s">
        <v>212</v>
      </c>
      <c r="R33" t="s">
        <v>212</v>
      </c>
      <c r="S33" s="3"/>
      <c r="T3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3"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3"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53.666666666666671</v>
      </c>
      <c r="Y3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57.5</v>
      </c>
      <c r="Z33"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69</v>
      </c>
      <c r="AC3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3"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3"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3"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4" spans="1:34" x14ac:dyDescent="0.55000000000000004">
      <c r="A34" t="s">
        <v>277</v>
      </c>
      <c r="B34" t="s">
        <v>278</v>
      </c>
      <c r="C34" s="4" t="s">
        <v>215</v>
      </c>
      <c r="D34" t="s">
        <v>212</v>
      </c>
      <c r="E34" t="s">
        <v>212</v>
      </c>
      <c r="F34" t="s">
        <v>212</v>
      </c>
      <c r="G34" t="s">
        <v>212</v>
      </c>
      <c r="H34" t="s">
        <v>213</v>
      </c>
      <c r="I34" t="s">
        <v>213</v>
      </c>
      <c r="J34" t="s">
        <v>212</v>
      </c>
      <c r="K34" t="s">
        <v>212</v>
      </c>
      <c r="L34" t="s">
        <v>212</v>
      </c>
      <c r="M34" t="s">
        <v>213</v>
      </c>
      <c r="N34" t="s">
        <v>212</v>
      </c>
      <c r="O34" t="s">
        <v>212</v>
      </c>
      <c r="P34" t="s">
        <v>212</v>
      </c>
      <c r="Q34" t="s">
        <v>212</v>
      </c>
      <c r="R34" t="s">
        <v>212</v>
      </c>
      <c r="S34" s="3"/>
      <c r="T3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3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3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3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5" spans="1:34" x14ac:dyDescent="0.55000000000000004">
      <c r="A35" t="s">
        <v>279</v>
      </c>
      <c r="B35" t="s">
        <v>280</v>
      </c>
      <c r="C35" s="4" t="s">
        <v>215</v>
      </c>
      <c r="D35" t="s">
        <v>212</v>
      </c>
      <c r="E35" t="s">
        <v>212</v>
      </c>
      <c r="F35" t="s">
        <v>212</v>
      </c>
      <c r="G35" t="s">
        <v>212</v>
      </c>
      <c r="H35" t="s">
        <v>213</v>
      </c>
      <c r="I35" t="s">
        <v>213</v>
      </c>
      <c r="J35" t="s">
        <v>212</v>
      </c>
      <c r="K35" t="s">
        <v>212</v>
      </c>
      <c r="L35" t="s">
        <v>212</v>
      </c>
      <c r="M35" t="s">
        <v>213</v>
      </c>
      <c r="N35" t="s">
        <v>212</v>
      </c>
      <c r="O35" t="s">
        <v>212</v>
      </c>
      <c r="P35" t="s">
        <v>212</v>
      </c>
      <c r="Q35" t="s">
        <v>212</v>
      </c>
      <c r="R35" t="s">
        <v>212</v>
      </c>
      <c r="S35" s="3"/>
      <c r="T3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3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35"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3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5"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6" spans="1:34" x14ac:dyDescent="0.55000000000000004">
      <c r="A36" t="s">
        <v>281</v>
      </c>
      <c r="B36" t="s">
        <v>282</v>
      </c>
      <c r="C36" s="4" t="s">
        <v>229</v>
      </c>
      <c r="D36" t="s">
        <v>212</v>
      </c>
      <c r="E36" t="s">
        <v>212</v>
      </c>
      <c r="F36" t="s">
        <v>212</v>
      </c>
      <c r="G36" t="s">
        <v>212</v>
      </c>
      <c r="H36" t="s">
        <v>213</v>
      </c>
      <c r="I36" t="s">
        <v>213</v>
      </c>
      <c r="J36" t="s">
        <v>212</v>
      </c>
      <c r="K36" t="s">
        <v>212</v>
      </c>
      <c r="L36" t="s">
        <v>212</v>
      </c>
      <c r="M36" t="s">
        <v>213</v>
      </c>
      <c r="N36" t="s">
        <v>212</v>
      </c>
      <c r="O36" t="s">
        <v>212</v>
      </c>
      <c r="P36" t="s">
        <v>212</v>
      </c>
      <c r="Q36" t="s">
        <v>212</v>
      </c>
      <c r="R36" t="s">
        <v>212</v>
      </c>
      <c r="S36" s="3"/>
      <c r="T3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6"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70</v>
      </c>
      <c r="Y3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75</v>
      </c>
      <c r="Z3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90</v>
      </c>
      <c r="AC3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6"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6"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7" spans="1:34" x14ac:dyDescent="0.55000000000000004">
      <c r="A37" t="s">
        <v>289</v>
      </c>
      <c r="B37" t="s">
        <v>290</v>
      </c>
      <c r="C37" s="4" t="s">
        <v>291</v>
      </c>
      <c r="D37" t="s">
        <v>212</v>
      </c>
      <c r="E37" t="s">
        <v>212</v>
      </c>
      <c r="F37" t="s">
        <v>212</v>
      </c>
      <c r="G37" t="s">
        <v>212</v>
      </c>
      <c r="H37" t="s">
        <v>213</v>
      </c>
      <c r="I37" t="s">
        <v>213</v>
      </c>
      <c r="J37" t="s">
        <v>212</v>
      </c>
      <c r="K37" t="s">
        <v>212</v>
      </c>
      <c r="L37" t="s">
        <v>212</v>
      </c>
      <c r="M37" t="s">
        <v>213</v>
      </c>
      <c r="N37" t="s">
        <v>212</v>
      </c>
      <c r="O37" t="s">
        <v>212</v>
      </c>
      <c r="P37" t="s">
        <v>212</v>
      </c>
      <c r="Q37" t="s">
        <v>212</v>
      </c>
      <c r="R37" t="s">
        <v>212</v>
      </c>
      <c r="S37" s="3"/>
      <c r="T3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7"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126.00000000000001</v>
      </c>
      <c r="Y3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135</v>
      </c>
      <c r="Z3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162</v>
      </c>
      <c r="AC3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7"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8" spans="1:34" x14ac:dyDescent="0.55000000000000004">
      <c r="A38" t="s">
        <v>292</v>
      </c>
      <c r="B38" t="s">
        <v>293</v>
      </c>
      <c r="C38" s="4" t="s">
        <v>294</v>
      </c>
      <c r="D38" t="s">
        <v>212</v>
      </c>
      <c r="E38" t="s">
        <v>212</v>
      </c>
      <c r="F38" t="s">
        <v>212</v>
      </c>
      <c r="G38" t="s">
        <v>212</v>
      </c>
      <c r="H38" t="s">
        <v>213</v>
      </c>
      <c r="I38" t="s">
        <v>213</v>
      </c>
      <c r="J38" t="s">
        <v>212</v>
      </c>
      <c r="K38" t="s">
        <v>212</v>
      </c>
      <c r="L38" t="s">
        <v>212</v>
      </c>
      <c r="M38" t="s">
        <v>213</v>
      </c>
      <c r="N38" t="s">
        <v>212</v>
      </c>
      <c r="O38" t="s">
        <v>212</v>
      </c>
      <c r="P38" t="s">
        <v>212</v>
      </c>
      <c r="Q38" t="s">
        <v>212</v>
      </c>
      <c r="R38" t="s">
        <v>212</v>
      </c>
      <c r="S38" s="3"/>
      <c r="T3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175</v>
      </c>
      <c r="Y3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187.5</v>
      </c>
      <c r="Z3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225</v>
      </c>
      <c r="AC3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39" spans="1:34" x14ac:dyDescent="0.55000000000000004">
      <c r="A39" t="s">
        <v>350</v>
      </c>
      <c r="B39" t="s">
        <v>351</v>
      </c>
      <c r="C39" s="4" t="s">
        <v>215</v>
      </c>
      <c r="D39" t="s">
        <v>212</v>
      </c>
      <c r="E39" t="s">
        <v>212</v>
      </c>
      <c r="F39" t="s">
        <v>212</v>
      </c>
      <c r="G39" t="s">
        <v>212</v>
      </c>
      <c r="H39" t="s">
        <v>212</v>
      </c>
      <c r="I39" t="s">
        <v>212</v>
      </c>
      <c r="J39" t="s">
        <v>212</v>
      </c>
      <c r="K39" t="s">
        <v>212</v>
      </c>
      <c r="L39" t="s">
        <v>212</v>
      </c>
      <c r="M39" t="s">
        <v>212</v>
      </c>
      <c r="N39" t="s">
        <v>212</v>
      </c>
      <c r="O39" t="s">
        <v>212</v>
      </c>
      <c r="P39" t="s">
        <v>212</v>
      </c>
      <c r="Q39" t="s">
        <v>213</v>
      </c>
      <c r="R39" t="s">
        <v>212</v>
      </c>
      <c r="S39" s="3"/>
      <c r="T3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3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39"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39"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39"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39"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3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3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39"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3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3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3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39"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39"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39"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240</v>
      </c>
    </row>
    <row r="40" spans="1:34" x14ac:dyDescent="0.55000000000000004">
      <c r="A40" t="s">
        <v>352</v>
      </c>
      <c r="B40" t="s">
        <v>353</v>
      </c>
      <c r="C40" s="4" t="s">
        <v>229</v>
      </c>
      <c r="D40" t="s">
        <v>212</v>
      </c>
      <c r="E40" t="s">
        <v>212</v>
      </c>
      <c r="F40" t="s">
        <v>212</v>
      </c>
      <c r="G40" t="s">
        <v>212</v>
      </c>
      <c r="H40" t="s">
        <v>212</v>
      </c>
      <c r="I40" t="s">
        <v>212</v>
      </c>
      <c r="J40" t="s">
        <v>212</v>
      </c>
      <c r="K40" t="s">
        <v>212</v>
      </c>
      <c r="L40" t="s">
        <v>212</v>
      </c>
      <c r="M40" t="s">
        <v>212</v>
      </c>
      <c r="N40" t="s">
        <v>212</v>
      </c>
      <c r="O40" t="s">
        <v>212</v>
      </c>
      <c r="P40" t="s">
        <v>212</v>
      </c>
      <c r="Q40" t="s">
        <v>213</v>
      </c>
      <c r="R40" t="s">
        <v>212</v>
      </c>
      <c r="S40" s="3"/>
      <c r="T4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40"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40"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0"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40"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4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0"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4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0"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40"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40"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40"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120</v>
      </c>
    </row>
    <row r="41" spans="1:34" x14ac:dyDescent="0.55000000000000004">
      <c r="A41" t="s">
        <v>295</v>
      </c>
      <c r="B41" t="s">
        <v>296</v>
      </c>
      <c r="C41" s="4" t="s">
        <v>276</v>
      </c>
      <c r="D41" t="s">
        <v>213</v>
      </c>
      <c r="E41" t="s">
        <v>213</v>
      </c>
      <c r="F41" t="s">
        <v>213</v>
      </c>
      <c r="G41" t="s">
        <v>212</v>
      </c>
      <c r="H41" t="s">
        <v>213</v>
      </c>
      <c r="I41" t="s">
        <v>213</v>
      </c>
      <c r="J41" t="s">
        <v>212</v>
      </c>
      <c r="K41" t="s">
        <v>213</v>
      </c>
      <c r="L41" t="s">
        <v>212</v>
      </c>
      <c r="M41" t="s">
        <v>213</v>
      </c>
      <c r="N41" t="s">
        <v>213</v>
      </c>
      <c r="O41" t="s">
        <v>213</v>
      </c>
      <c r="P41" t="s">
        <v>213</v>
      </c>
      <c r="Q41" t="s">
        <v>212</v>
      </c>
      <c r="R41" t="s">
        <v>212</v>
      </c>
      <c r="S41" s="3"/>
      <c r="T41"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38.333333333333336</v>
      </c>
      <c r="U41"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42.166666666666664</v>
      </c>
      <c r="V41"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46</v>
      </c>
      <c r="W4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53.666666666666671</v>
      </c>
      <c r="Y4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57.5</v>
      </c>
      <c r="Z41"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1"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65.166666666666671</v>
      </c>
      <c r="AB4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69</v>
      </c>
      <c r="AC4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1"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80.5</v>
      </c>
      <c r="AF41"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84.333333333333329</v>
      </c>
      <c r="AG41"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88.166666666666671</v>
      </c>
      <c r="AH4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2" spans="1:34" x14ac:dyDescent="0.55000000000000004">
      <c r="A42" t="s">
        <v>297</v>
      </c>
      <c r="B42" t="s">
        <v>298</v>
      </c>
      <c r="C42" s="4" t="s">
        <v>215</v>
      </c>
      <c r="D42" t="s">
        <v>213</v>
      </c>
      <c r="E42" t="s">
        <v>213</v>
      </c>
      <c r="F42" t="s">
        <v>213</v>
      </c>
      <c r="G42" t="s">
        <v>212</v>
      </c>
      <c r="H42" t="s">
        <v>213</v>
      </c>
      <c r="I42" t="s">
        <v>213</v>
      </c>
      <c r="J42" t="s">
        <v>212</v>
      </c>
      <c r="K42" t="s">
        <v>213</v>
      </c>
      <c r="L42" t="s">
        <v>212</v>
      </c>
      <c r="M42" t="s">
        <v>213</v>
      </c>
      <c r="N42" t="s">
        <v>213</v>
      </c>
      <c r="O42" t="s">
        <v>213</v>
      </c>
      <c r="P42" t="s">
        <v>213</v>
      </c>
      <c r="Q42" t="s">
        <v>212</v>
      </c>
      <c r="R42" t="s">
        <v>212</v>
      </c>
      <c r="S42" s="3"/>
      <c r="T42"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100</v>
      </c>
      <c r="U4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110</v>
      </c>
      <c r="V42"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120</v>
      </c>
      <c r="W4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140</v>
      </c>
      <c r="Y4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150</v>
      </c>
      <c r="Z42"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2"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170</v>
      </c>
      <c r="AB4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180</v>
      </c>
      <c r="AC4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210</v>
      </c>
      <c r="AF42"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220</v>
      </c>
      <c r="AG4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230</v>
      </c>
      <c r="AH4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3" spans="1:34" x14ac:dyDescent="0.55000000000000004">
      <c r="A43" t="s">
        <v>354</v>
      </c>
      <c r="B43" t="s">
        <v>355</v>
      </c>
      <c r="C43" s="4" t="s">
        <v>276</v>
      </c>
      <c r="D43" t="s">
        <v>212</v>
      </c>
      <c r="E43" t="s">
        <v>213</v>
      </c>
      <c r="F43" t="s">
        <v>213</v>
      </c>
      <c r="G43" t="s">
        <v>212</v>
      </c>
      <c r="H43" t="s">
        <v>213</v>
      </c>
      <c r="I43" t="s">
        <v>213</v>
      </c>
      <c r="J43" t="s">
        <v>213</v>
      </c>
      <c r="K43" t="s">
        <v>212</v>
      </c>
      <c r="L43" t="s">
        <v>212</v>
      </c>
      <c r="M43" t="s">
        <v>213</v>
      </c>
      <c r="N43" t="s">
        <v>213</v>
      </c>
      <c r="O43" t="s">
        <v>213</v>
      </c>
      <c r="P43" t="s">
        <v>213</v>
      </c>
      <c r="Q43" t="s">
        <v>212</v>
      </c>
      <c r="R43" t="s">
        <v>213</v>
      </c>
      <c r="S43" s="3"/>
      <c r="T43"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3"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42.166666666666664</v>
      </c>
      <c r="V43"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46</v>
      </c>
      <c r="W4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53.666666666666671</v>
      </c>
      <c r="Y4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57.5</v>
      </c>
      <c r="Z43"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61.333333333333329</v>
      </c>
      <c r="AA4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69</v>
      </c>
      <c r="AC4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3"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76.666666666666671</v>
      </c>
      <c r="AE43"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80.5</v>
      </c>
      <c r="AF43"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84.333333333333329</v>
      </c>
      <c r="AG43"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88.166666666666671</v>
      </c>
      <c r="AH4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4" spans="1:34" x14ac:dyDescent="0.55000000000000004">
      <c r="A44" t="s">
        <v>356</v>
      </c>
      <c r="B44" t="s">
        <v>357</v>
      </c>
      <c r="C44" s="4" t="s">
        <v>232</v>
      </c>
      <c r="D44" t="s">
        <v>212</v>
      </c>
      <c r="E44" t="s">
        <v>213</v>
      </c>
      <c r="F44" t="s">
        <v>213</v>
      </c>
      <c r="G44" t="s">
        <v>212</v>
      </c>
      <c r="H44" t="s">
        <v>213</v>
      </c>
      <c r="I44" t="s">
        <v>213</v>
      </c>
      <c r="J44" t="s">
        <v>213</v>
      </c>
      <c r="K44" t="s">
        <v>212</v>
      </c>
      <c r="L44" t="s">
        <v>212</v>
      </c>
      <c r="M44" t="s">
        <v>213</v>
      </c>
      <c r="N44" t="s">
        <v>213</v>
      </c>
      <c r="O44" t="s">
        <v>213</v>
      </c>
      <c r="P44" t="s">
        <v>213</v>
      </c>
      <c r="Q44" t="s">
        <v>212</v>
      </c>
      <c r="R44" t="s">
        <v>213</v>
      </c>
      <c r="S44" s="3"/>
      <c r="T4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4"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44"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4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4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44"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4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4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4"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44"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44"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44"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4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5" spans="1:34" x14ac:dyDescent="0.55000000000000004">
      <c r="A45" t="s">
        <v>358</v>
      </c>
      <c r="B45" t="s">
        <v>359</v>
      </c>
      <c r="C45" s="4" t="s">
        <v>276</v>
      </c>
      <c r="D45" t="s">
        <v>212</v>
      </c>
      <c r="E45" t="s">
        <v>213</v>
      </c>
      <c r="F45" t="s">
        <v>213</v>
      </c>
      <c r="G45" t="s">
        <v>212</v>
      </c>
      <c r="H45" t="s">
        <v>213</v>
      </c>
      <c r="I45" t="s">
        <v>213</v>
      </c>
      <c r="J45" t="s">
        <v>213</v>
      </c>
      <c r="K45" t="s">
        <v>212</v>
      </c>
      <c r="L45" t="s">
        <v>212</v>
      </c>
      <c r="M45" t="s">
        <v>213</v>
      </c>
      <c r="N45" t="s">
        <v>213</v>
      </c>
      <c r="O45" t="s">
        <v>213</v>
      </c>
      <c r="P45" t="s">
        <v>213</v>
      </c>
      <c r="Q45" t="s">
        <v>212</v>
      </c>
      <c r="R45" t="s">
        <v>213</v>
      </c>
      <c r="S45" s="3"/>
      <c r="T4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5"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42.166666666666664</v>
      </c>
      <c r="V45"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46</v>
      </c>
      <c r="W4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53.666666666666671</v>
      </c>
      <c r="Y4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57.5</v>
      </c>
      <c r="Z45"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61.333333333333329</v>
      </c>
      <c r="AA4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69</v>
      </c>
      <c r="AC4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5"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76.666666666666671</v>
      </c>
      <c r="AE4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80.5</v>
      </c>
      <c r="AF45"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84.333333333333329</v>
      </c>
      <c r="AG45"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88.166666666666671</v>
      </c>
      <c r="AH4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6" spans="1:34" x14ac:dyDescent="0.55000000000000004">
      <c r="A46" t="s">
        <v>360</v>
      </c>
      <c r="B46" t="s">
        <v>361</v>
      </c>
      <c r="C46" s="4" t="s">
        <v>232</v>
      </c>
      <c r="D46" t="s">
        <v>212</v>
      </c>
      <c r="E46" t="s">
        <v>213</v>
      </c>
      <c r="F46" t="s">
        <v>213</v>
      </c>
      <c r="G46" t="s">
        <v>212</v>
      </c>
      <c r="H46" t="s">
        <v>213</v>
      </c>
      <c r="I46" t="s">
        <v>213</v>
      </c>
      <c r="J46" t="s">
        <v>213</v>
      </c>
      <c r="K46" t="s">
        <v>212</v>
      </c>
      <c r="L46" t="s">
        <v>212</v>
      </c>
      <c r="M46" t="s">
        <v>213</v>
      </c>
      <c r="N46" t="s">
        <v>213</v>
      </c>
      <c r="O46" t="s">
        <v>213</v>
      </c>
      <c r="P46" t="s">
        <v>213</v>
      </c>
      <c r="Q46" t="s">
        <v>212</v>
      </c>
      <c r="R46" t="s">
        <v>213</v>
      </c>
      <c r="S46" s="3"/>
      <c r="T4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6"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46"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4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4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46"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4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4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6"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4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46"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46"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4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7" spans="1:34" x14ac:dyDescent="0.55000000000000004">
      <c r="A47" t="s">
        <v>362</v>
      </c>
      <c r="B47" t="s">
        <v>363</v>
      </c>
      <c r="C47" s="4" t="s">
        <v>349</v>
      </c>
      <c r="D47" t="s">
        <v>212</v>
      </c>
      <c r="E47" t="s">
        <v>213</v>
      </c>
      <c r="F47" t="s">
        <v>213</v>
      </c>
      <c r="G47" t="s">
        <v>212</v>
      </c>
      <c r="H47" t="s">
        <v>213</v>
      </c>
      <c r="I47" t="s">
        <v>213</v>
      </c>
      <c r="J47" t="s">
        <v>213</v>
      </c>
      <c r="K47" t="s">
        <v>212</v>
      </c>
      <c r="L47" t="s">
        <v>212</v>
      </c>
      <c r="M47" t="s">
        <v>213</v>
      </c>
      <c r="N47" t="s">
        <v>213</v>
      </c>
      <c r="O47" t="s">
        <v>213</v>
      </c>
      <c r="P47" t="s">
        <v>213</v>
      </c>
      <c r="Q47" t="s">
        <v>212</v>
      </c>
      <c r="R47" t="s">
        <v>213</v>
      </c>
      <c r="S47" s="3"/>
      <c r="T4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4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82.5</v>
      </c>
      <c r="V47"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90</v>
      </c>
      <c r="W4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105</v>
      </c>
      <c r="Y4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112.5</v>
      </c>
      <c r="Z47"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120</v>
      </c>
      <c r="AA4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4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135</v>
      </c>
      <c r="AC4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7"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150</v>
      </c>
      <c r="AE4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157.5</v>
      </c>
      <c r="AF47"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165</v>
      </c>
      <c r="AG47"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172.5</v>
      </c>
      <c r="AH4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8" spans="1:34" x14ac:dyDescent="0.55000000000000004">
      <c r="A48" t="s">
        <v>299</v>
      </c>
      <c r="B48" t="s">
        <v>300</v>
      </c>
      <c r="C48" s="4" t="s">
        <v>301</v>
      </c>
      <c r="D48" t="s">
        <v>213</v>
      </c>
      <c r="E48" t="s">
        <v>213</v>
      </c>
      <c r="F48" t="s">
        <v>213</v>
      </c>
      <c r="G48" t="s">
        <v>212</v>
      </c>
      <c r="H48" t="s">
        <v>213</v>
      </c>
      <c r="I48" t="s">
        <v>213</v>
      </c>
      <c r="J48" t="s">
        <v>212</v>
      </c>
      <c r="K48" t="s">
        <v>213</v>
      </c>
      <c r="L48" t="s">
        <v>212</v>
      </c>
      <c r="M48" t="s">
        <v>213</v>
      </c>
      <c r="N48" t="s">
        <v>213</v>
      </c>
      <c r="O48" t="s">
        <v>213</v>
      </c>
      <c r="P48" t="s">
        <v>213</v>
      </c>
      <c r="Q48" t="s">
        <v>212</v>
      </c>
      <c r="R48" t="s">
        <v>212</v>
      </c>
      <c r="S48" s="3"/>
      <c r="T48"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16.666666666666668</v>
      </c>
      <c r="U48"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18.333333333333332</v>
      </c>
      <c r="V48"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20</v>
      </c>
      <c r="W48"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4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23.333333333333336</v>
      </c>
      <c r="Y4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25</v>
      </c>
      <c r="Z4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48"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28.333333333333336</v>
      </c>
      <c r="AB4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30</v>
      </c>
      <c r="AC4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8"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35</v>
      </c>
      <c r="AF48"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36.666666666666664</v>
      </c>
      <c r="AG48"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38.333333333333336</v>
      </c>
      <c r="AH4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49" spans="1:34" x14ac:dyDescent="0.55000000000000004">
      <c r="A49" t="s">
        <v>302</v>
      </c>
      <c r="B49" t="s">
        <v>303</v>
      </c>
      <c r="C49" s="4" t="s">
        <v>232</v>
      </c>
      <c r="D49" t="s">
        <v>213</v>
      </c>
      <c r="E49" t="s">
        <v>213</v>
      </c>
      <c r="F49" t="s">
        <v>213</v>
      </c>
      <c r="G49" t="s">
        <v>213</v>
      </c>
      <c r="H49" t="s">
        <v>213</v>
      </c>
      <c r="I49" t="s">
        <v>213</v>
      </c>
      <c r="J49" t="s">
        <v>213</v>
      </c>
      <c r="K49" t="s">
        <v>213</v>
      </c>
      <c r="L49" t="s">
        <v>212</v>
      </c>
      <c r="M49" t="s">
        <v>213</v>
      </c>
      <c r="N49" t="s">
        <v>213</v>
      </c>
      <c r="O49" t="s">
        <v>213</v>
      </c>
      <c r="P49" t="s">
        <v>213</v>
      </c>
      <c r="Q49" t="s">
        <v>212</v>
      </c>
      <c r="R49" t="s">
        <v>212</v>
      </c>
      <c r="S49" s="3"/>
      <c r="T49"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49"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49"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49"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4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4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49"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49"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4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4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4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49"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49"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49"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4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0" spans="1:34" x14ac:dyDescent="0.55000000000000004">
      <c r="A50" t="s">
        <v>304</v>
      </c>
      <c r="B50" t="s">
        <v>305</v>
      </c>
      <c r="C50" s="4" t="s">
        <v>232</v>
      </c>
      <c r="D50" t="s">
        <v>212</v>
      </c>
      <c r="E50" t="s">
        <v>212</v>
      </c>
      <c r="F50" t="s">
        <v>213</v>
      </c>
      <c r="G50" t="s">
        <v>213</v>
      </c>
      <c r="H50" t="s">
        <v>213</v>
      </c>
      <c r="I50" t="s">
        <v>213</v>
      </c>
      <c r="J50" t="s">
        <v>212</v>
      </c>
      <c r="K50" t="s">
        <v>212</v>
      </c>
      <c r="L50" t="s">
        <v>212</v>
      </c>
      <c r="M50" t="s">
        <v>213</v>
      </c>
      <c r="N50" t="s">
        <v>213</v>
      </c>
      <c r="O50" t="s">
        <v>213</v>
      </c>
      <c r="P50" t="s">
        <v>213</v>
      </c>
      <c r="Q50" t="s">
        <v>212</v>
      </c>
      <c r="R50" t="s">
        <v>212</v>
      </c>
      <c r="S50" s="3"/>
      <c r="T50"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0"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0"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50"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5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5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5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0"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5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0"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50"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50"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5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1" spans="1:34" x14ac:dyDescent="0.55000000000000004">
      <c r="A51" t="s">
        <v>306</v>
      </c>
      <c r="B51" t="s">
        <v>307</v>
      </c>
      <c r="C51" s="4" t="s">
        <v>232</v>
      </c>
      <c r="D51" t="s">
        <v>213</v>
      </c>
      <c r="E51" t="s">
        <v>213</v>
      </c>
      <c r="F51" t="s">
        <v>212</v>
      </c>
      <c r="G51" t="s">
        <v>212</v>
      </c>
      <c r="H51" t="s">
        <v>213</v>
      </c>
      <c r="I51" t="s">
        <v>213</v>
      </c>
      <c r="J51" t="s">
        <v>213</v>
      </c>
      <c r="K51" t="s">
        <v>212</v>
      </c>
      <c r="L51" t="s">
        <v>212</v>
      </c>
      <c r="M51" t="s">
        <v>213</v>
      </c>
      <c r="N51" t="s">
        <v>213</v>
      </c>
      <c r="O51" t="s">
        <v>212</v>
      </c>
      <c r="P51" t="s">
        <v>213</v>
      </c>
      <c r="Q51" t="s">
        <v>212</v>
      </c>
      <c r="R51" t="s">
        <v>212</v>
      </c>
      <c r="S51" s="3"/>
      <c r="T51"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51"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51"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1"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5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51"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51"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5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1"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51"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1"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5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2" spans="1:34" x14ac:dyDescent="0.55000000000000004">
      <c r="A52" t="s">
        <v>308</v>
      </c>
      <c r="B52" t="s">
        <v>309</v>
      </c>
      <c r="C52" s="4" t="s">
        <v>232</v>
      </c>
      <c r="D52" t="s">
        <v>213</v>
      </c>
      <c r="E52" t="s">
        <v>213</v>
      </c>
      <c r="F52" t="s">
        <v>212</v>
      </c>
      <c r="G52" t="s">
        <v>212</v>
      </c>
      <c r="H52" t="s">
        <v>213</v>
      </c>
      <c r="I52" t="s">
        <v>213</v>
      </c>
      <c r="J52" t="s">
        <v>213</v>
      </c>
      <c r="K52" t="s">
        <v>212</v>
      </c>
      <c r="L52" t="s">
        <v>212</v>
      </c>
      <c r="M52" t="s">
        <v>213</v>
      </c>
      <c r="N52" t="s">
        <v>213</v>
      </c>
      <c r="O52" t="s">
        <v>212</v>
      </c>
      <c r="P52" t="s">
        <v>213</v>
      </c>
      <c r="Q52" t="s">
        <v>212</v>
      </c>
      <c r="R52" t="s">
        <v>212</v>
      </c>
      <c r="S52" s="3"/>
      <c r="T52"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5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52"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5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52"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52"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5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52"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5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3" spans="1:34" x14ac:dyDescent="0.55000000000000004">
      <c r="A53" t="s">
        <v>310</v>
      </c>
      <c r="B53" t="s">
        <v>311</v>
      </c>
      <c r="C53" s="4" t="s">
        <v>232</v>
      </c>
      <c r="D53" t="s">
        <v>213</v>
      </c>
      <c r="E53" t="s">
        <v>213</v>
      </c>
      <c r="F53" t="s">
        <v>213</v>
      </c>
      <c r="G53" t="s">
        <v>212</v>
      </c>
      <c r="H53" t="s">
        <v>213</v>
      </c>
      <c r="I53" t="s">
        <v>213</v>
      </c>
      <c r="J53" t="s">
        <v>213</v>
      </c>
      <c r="K53" t="s">
        <v>212</v>
      </c>
      <c r="L53" t="s">
        <v>212</v>
      </c>
      <c r="M53" t="s">
        <v>213</v>
      </c>
      <c r="N53" t="s">
        <v>213</v>
      </c>
      <c r="O53" t="s">
        <v>213</v>
      </c>
      <c r="P53" t="s">
        <v>213</v>
      </c>
      <c r="Q53" t="s">
        <v>212</v>
      </c>
      <c r="R53" t="s">
        <v>212</v>
      </c>
      <c r="S53" s="3"/>
      <c r="T53"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53"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53"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53"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5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53"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53"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5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3"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53"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53"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5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4" spans="1:34" x14ac:dyDescent="0.55000000000000004">
      <c r="A54" t="s">
        <v>312</v>
      </c>
      <c r="B54" t="s">
        <v>313</v>
      </c>
      <c r="C54" s="4" t="s">
        <v>232</v>
      </c>
      <c r="D54" t="s">
        <v>212</v>
      </c>
      <c r="E54" t="s">
        <v>212</v>
      </c>
      <c r="F54" t="s">
        <v>212</v>
      </c>
      <c r="G54" t="s">
        <v>212</v>
      </c>
      <c r="H54" t="s">
        <v>212</v>
      </c>
      <c r="I54" t="s">
        <v>212</v>
      </c>
      <c r="J54" t="s">
        <v>212</v>
      </c>
      <c r="K54" t="s">
        <v>212</v>
      </c>
      <c r="L54" t="s">
        <v>213</v>
      </c>
      <c r="M54" t="s">
        <v>212</v>
      </c>
      <c r="N54" t="s">
        <v>212</v>
      </c>
      <c r="O54" t="s">
        <v>212</v>
      </c>
      <c r="P54" t="s">
        <v>212</v>
      </c>
      <c r="Q54" t="s">
        <v>212</v>
      </c>
      <c r="R54" t="s">
        <v>212</v>
      </c>
      <c r="S54" s="3"/>
      <c r="T54"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4"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4"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4"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4"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54"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54"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4"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4"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54" s="3">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47.5</v>
      </c>
      <c r="AD5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4"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54"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4"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5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5" spans="1:34" x14ac:dyDescent="0.55000000000000004">
      <c r="A55" t="s">
        <v>314</v>
      </c>
      <c r="B55" t="s">
        <v>315</v>
      </c>
      <c r="C55" s="4" t="s">
        <v>232</v>
      </c>
      <c r="D55" t="s">
        <v>212</v>
      </c>
      <c r="E55" t="s">
        <v>212</v>
      </c>
      <c r="F55" t="s">
        <v>213</v>
      </c>
      <c r="G55" t="s">
        <v>213</v>
      </c>
      <c r="H55" t="s">
        <v>213</v>
      </c>
      <c r="I55" t="s">
        <v>213</v>
      </c>
      <c r="J55" t="s">
        <v>213</v>
      </c>
      <c r="K55" t="s">
        <v>212</v>
      </c>
      <c r="L55" t="s">
        <v>212</v>
      </c>
      <c r="M55" t="s">
        <v>213</v>
      </c>
      <c r="N55" t="s">
        <v>212</v>
      </c>
      <c r="O55" t="s">
        <v>213</v>
      </c>
      <c r="P55" t="s">
        <v>213</v>
      </c>
      <c r="Q55" t="s">
        <v>212</v>
      </c>
      <c r="R55" t="s">
        <v>213</v>
      </c>
      <c r="S55" s="3"/>
      <c r="T55"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5"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5"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55"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5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5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55"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5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5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5"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55"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55"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55"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5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6" spans="1:34" x14ac:dyDescent="0.55000000000000004">
      <c r="A56" t="s">
        <v>316</v>
      </c>
      <c r="B56" t="s">
        <v>317</v>
      </c>
      <c r="C56" s="4" t="s">
        <v>232</v>
      </c>
      <c r="D56" t="s">
        <v>212</v>
      </c>
      <c r="E56" t="s">
        <v>212</v>
      </c>
      <c r="F56" t="s">
        <v>213</v>
      </c>
      <c r="G56" t="s">
        <v>213</v>
      </c>
      <c r="H56" t="s">
        <v>213</v>
      </c>
      <c r="I56" t="s">
        <v>213</v>
      </c>
      <c r="J56" t="s">
        <v>212</v>
      </c>
      <c r="K56" t="s">
        <v>212</v>
      </c>
      <c r="L56" t="s">
        <v>212</v>
      </c>
      <c r="M56" t="s">
        <v>213</v>
      </c>
      <c r="N56" t="s">
        <v>212</v>
      </c>
      <c r="O56" t="s">
        <v>213</v>
      </c>
      <c r="P56" t="s">
        <v>213</v>
      </c>
      <c r="Q56" t="s">
        <v>212</v>
      </c>
      <c r="R56" t="s">
        <v>213</v>
      </c>
      <c r="S56" s="3"/>
      <c r="T56"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6"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6"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56"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5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5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56"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6"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5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6" s="3">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50</v>
      </c>
      <c r="AE56"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56"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56"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5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7" spans="1:34" x14ac:dyDescent="0.55000000000000004">
      <c r="A57" t="s">
        <v>364</v>
      </c>
      <c r="B57" t="s">
        <v>365</v>
      </c>
      <c r="C57" s="4" t="s">
        <v>232</v>
      </c>
      <c r="D57" t="s">
        <v>212</v>
      </c>
      <c r="E57" t="s">
        <v>213</v>
      </c>
      <c r="F57" t="s">
        <v>212</v>
      </c>
      <c r="G57" t="s">
        <v>212</v>
      </c>
      <c r="H57" t="s">
        <v>213</v>
      </c>
      <c r="I57" t="s">
        <v>213</v>
      </c>
      <c r="J57" t="s">
        <v>212</v>
      </c>
      <c r="K57" t="s">
        <v>212</v>
      </c>
      <c r="L57" t="s">
        <v>212</v>
      </c>
      <c r="M57" t="s">
        <v>213</v>
      </c>
      <c r="N57" t="s">
        <v>213</v>
      </c>
      <c r="O57" t="s">
        <v>212</v>
      </c>
      <c r="P57" t="s">
        <v>212</v>
      </c>
      <c r="Q57" t="s">
        <v>212</v>
      </c>
      <c r="R57" t="s">
        <v>212</v>
      </c>
      <c r="S57" s="3"/>
      <c r="T57"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57"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7"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5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5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57"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7"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5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57"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7"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57"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8" spans="1:34" x14ac:dyDescent="0.55000000000000004">
      <c r="A58" t="s">
        <v>318</v>
      </c>
      <c r="B58" t="s">
        <v>319</v>
      </c>
      <c r="C58" s="4" t="s">
        <v>232</v>
      </c>
      <c r="D58" t="s">
        <v>212</v>
      </c>
      <c r="E58" t="s">
        <v>212</v>
      </c>
      <c r="F58" t="s">
        <v>212</v>
      </c>
      <c r="G58" t="s">
        <v>213</v>
      </c>
      <c r="H58" t="s">
        <v>212</v>
      </c>
      <c r="I58" t="s">
        <v>212</v>
      </c>
      <c r="J58" t="s">
        <v>212</v>
      </c>
      <c r="K58" t="s">
        <v>212</v>
      </c>
      <c r="L58" t="s">
        <v>213</v>
      </c>
      <c r="M58" t="s">
        <v>212</v>
      </c>
      <c r="N58" t="s">
        <v>212</v>
      </c>
      <c r="O58" t="s">
        <v>212</v>
      </c>
      <c r="P58" t="s">
        <v>212</v>
      </c>
      <c r="Q58" t="s">
        <v>212</v>
      </c>
      <c r="R58" t="s">
        <v>212</v>
      </c>
      <c r="S58" s="3"/>
      <c r="T5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8"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58"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58" s="3" t="str">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
      </c>
      <c r="Y58" s="3" t="str">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
      </c>
      <c r="Z58"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8" s="3" t="str">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
      </c>
      <c r="AC58" s="3">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47.5</v>
      </c>
      <c r="AD5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8"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5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58" s="3" t="str">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
      </c>
      <c r="AH5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59" spans="1:34" x14ac:dyDescent="0.55000000000000004">
      <c r="A59" t="s">
        <v>320</v>
      </c>
      <c r="B59" t="s">
        <v>321</v>
      </c>
      <c r="C59" s="4" t="s">
        <v>232</v>
      </c>
      <c r="D59" t="s">
        <v>212</v>
      </c>
      <c r="E59" t="s">
        <v>212</v>
      </c>
      <c r="F59" t="s">
        <v>213</v>
      </c>
      <c r="G59" t="s">
        <v>213</v>
      </c>
      <c r="H59" t="s">
        <v>213</v>
      </c>
      <c r="I59" t="s">
        <v>213</v>
      </c>
      <c r="J59" t="s">
        <v>212</v>
      </c>
      <c r="K59" t="s">
        <v>212</v>
      </c>
      <c r="L59" t="s">
        <v>212</v>
      </c>
      <c r="M59" t="s">
        <v>213</v>
      </c>
      <c r="N59" t="s">
        <v>212</v>
      </c>
      <c r="O59" t="s">
        <v>213</v>
      </c>
      <c r="P59" t="s">
        <v>213</v>
      </c>
      <c r="Q59" t="s">
        <v>212</v>
      </c>
      <c r="R59" t="s">
        <v>212</v>
      </c>
      <c r="S59" s="3"/>
      <c r="T59"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59" s="3" t="str">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
      </c>
      <c r="V59"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59"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59"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59"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59"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59"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59"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59"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59"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59" s="3" t="str">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
      </c>
      <c r="AF59"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59"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59"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0" spans="1:34" x14ac:dyDescent="0.55000000000000004">
      <c r="A60" t="s">
        <v>322</v>
      </c>
      <c r="B60" t="s">
        <v>323</v>
      </c>
      <c r="C60" s="4" t="s">
        <v>232</v>
      </c>
      <c r="D60" t="s">
        <v>213</v>
      </c>
      <c r="E60" t="s">
        <v>213</v>
      </c>
      <c r="F60" t="s">
        <v>213</v>
      </c>
      <c r="G60" t="s">
        <v>213</v>
      </c>
      <c r="H60" t="s">
        <v>213</v>
      </c>
      <c r="I60" t="s">
        <v>213</v>
      </c>
      <c r="J60" t="s">
        <v>212</v>
      </c>
      <c r="K60" t="s">
        <v>213</v>
      </c>
      <c r="L60" t="s">
        <v>212</v>
      </c>
      <c r="M60" t="s">
        <v>213</v>
      </c>
      <c r="N60" t="s">
        <v>213</v>
      </c>
      <c r="O60" t="s">
        <v>213</v>
      </c>
      <c r="P60" t="s">
        <v>213</v>
      </c>
      <c r="Q60" t="s">
        <v>212</v>
      </c>
      <c r="R60" t="s">
        <v>212</v>
      </c>
      <c r="S60" s="3"/>
      <c r="T60"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60"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60"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60"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60"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60"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60" s="3" t="str">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
      </c>
      <c r="AA60"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60"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60"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0"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0"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60"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60"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60"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1" spans="1:34" x14ac:dyDescent="0.55000000000000004">
      <c r="A61" t="s">
        <v>324</v>
      </c>
      <c r="B61" t="s">
        <v>325</v>
      </c>
      <c r="C61" s="4" t="s">
        <v>232</v>
      </c>
      <c r="D61" t="s">
        <v>213</v>
      </c>
      <c r="E61" t="s">
        <v>213</v>
      </c>
      <c r="F61" t="s">
        <v>213</v>
      </c>
      <c r="G61" t="s">
        <v>213</v>
      </c>
      <c r="H61" t="s">
        <v>213</v>
      </c>
      <c r="I61" t="s">
        <v>213</v>
      </c>
      <c r="J61" t="s">
        <v>213</v>
      </c>
      <c r="K61" t="s">
        <v>213</v>
      </c>
      <c r="L61" t="s">
        <v>212</v>
      </c>
      <c r="M61" t="s">
        <v>213</v>
      </c>
      <c r="N61" t="s">
        <v>213</v>
      </c>
      <c r="O61" t="s">
        <v>213</v>
      </c>
      <c r="P61" t="s">
        <v>213</v>
      </c>
      <c r="Q61" t="s">
        <v>212</v>
      </c>
      <c r="R61" t="s">
        <v>212</v>
      </c>
      <c r="S61" s="3"/>
      <c r="T61"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61"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61"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61"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61"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61"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61"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61"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61"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61"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1"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1"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61"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61"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61"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2" spans="1:34" x14ac:dyDescent="0.55000000000000004">
      <c r="A62" t="s">
        <v>326</v>
      </c>
      <c r="B62" t="s">
        <v>327</v>
      </c>
      <c r="C62" s="4" t="s">
        <v>232</v>
      </c>
      <c r="D62" t="s">
        <v>213</v>
      </c>
      <c r="E62" t="s">
        <v>213</v>
      </c>
      <c r="F62" t="s">
        <v>213</v>
      </c>
      <c r="G62" t="s">
        <v>212</v>
      </c>
      <c r="H62" t="s">
        <v>213</v>
      </c>
      <c r="I62" t="s">
        <v>213</v>
      </c>
      <c r="J62" t="s">
        <v>213</v>
      </c>
      <c r="K62" t="s">
        <v>213</v>
      </c>
      <c r="L62" t="s">
        <v>212</v>
      </c>
      <c r="M62" t="s">
        <v>213</v>
      </c>
      <c r="N62" t="s">
        <v>213</v>
      </c>
      <c r="O62" t="s">
        <v>213</v>
      </c>
      <c r="P62" t="s">
        <v>213</v>
      </c>
      <c r="Q62" t="s">
        <v>212</v>
      </c>
      <c r="R62" t="s">
        <v>212</v>
      </c>
      <c r="S62" s="3"/>
      <c r="T62"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62"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62"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62"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62"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62"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62"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62"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62"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62"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2"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2"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62"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62"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62"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3" spans="1:34" x14ac:dyDescent="0.55000000000000004">
      <c r="A63" t="s">
        <v>328</v>
      </c>
      <c r="B63" t="s">
        <v>329</v>
      </c>
      <c r="C63" s="4" t="s">
        <v>232</v>
      </c>
      <c r="D63" t="s">
        <v>213</v>
      </c>
      <c r="E63" t="s">
        <v>213</v>
      </c>
      <c r="F63" t="s">
        <v>213</v>
      </c>
      <c r="G63" t="s">
        <v>213</v>
      </c>
      <c r="H63" t="s">
        <v>213</v>
      </c>
      <c r="I63" t="s">
        <v>213</v>
      </c>
      <c r="J63" t="s">
        <v>213</v>
      </c>
      <c r="K63" t="s">
        <v>213</v>
      </c>
      <c r="L63" t="s">
        <v>212</v>
      </c>
      <c r="M63" t="s">
        <v>213</v>
      </c>
      <c r="N63" t="s">
        <v>213</v>
      </c>
      <c r="O63" t="s">
        <v>213</v>
      </c>
      <c r="P63" t="s">
        <v>213</v>
      </c>
      <c r="Q63" t="s">
        <v>212</v>
      </c>
      <c r="R63" t="s">
        <v>212</v>
      </c>
      <c r="S63" s="3"/>
      <c r="T63"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63"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63"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63"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63"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63"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63"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63"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63"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63"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3"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3"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63"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63"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63"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4" spans="1:34" x14ac:dyDescent="0.55000000000000004">
      <c r="A64" t="s">
        <v>330</v>
      </c>
      <c r="B64" t="s">
        <v>331</v>
      </c>
      <c r="C64" s="4" t="s">
        <v>232</v>
      </c>
      <c r="D64" t="s">
        <v>213</v>
      </c>
      <c r="E64" t="s">
        <v>213</v>
      </c>
      <c r="F64" t="s">
        <v>213</v>
      </c>
      <c r="G64" t="s">
        <v>213</v>
      </c>
      <c r="H64" t="s">
        <v>213</v>
      </c>
      <c r="I64" t="s">
        <v>213</v>
      </c>
      <c r="J64" t="s">
        <v>213</v>
      </c>
      <c r="K64" t="s">
        <v>213</v>
      </c>
      <c r="L64" t="s">
        <v>212</v>
      </c>
      <c r="M64" t="s">
        <v>213</v>
      </c>
      <c r="N64" t="s">
        <v>213</v>
      </c>
      <c r="O64" t="s">
        <v>213</v>
      </c>
      <c r="P64" t="s">
        <v>213</v>
      </c>
      <c r="Q64" t="s">
        <v>212</v>
      </c>
      <c r="R64" t="s">
        <v>212</v>
      </c>
      <c r="S64" s="3"/>
      <c r="T64"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64"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64"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64"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64"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64"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64"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64"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64"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64"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4"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4"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64"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64"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64"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5" spans="1:34" x14ac:dyDescent="0.55000000000000004">
      <c r="A65" t="s">
        <v>332</v>
      </c>
      <c r="B65" t="s">
        <v>333</v>
      </c>
      <c r="C65" s="4" t="s">
        <v>232</v>
      </c>
      <c r="D65" t="s">
        <v>213</v>
      </c>
      <c r="E65" t="s">
        <v>213</v>
      </c>
      <c r="F65" t="s">
        <v>212</v>
      </c>
      <c r="G65" t="s">
        <v>212</v>
      </c>
      <c r="H65" t="s">
        <v>213</v>
      </c>
      <c r="I65" t="s">
        <v>213</v>
      </c>
      <c r="J65" t="s">
        <v>213</v>
      </c>
      <c r="K65" t="s">
        <v>212</v>
      </c>
      <c r="L65" t="s">
        <v>212</v>
      </c>
      <c r="M65" t="s">
        <v>213</v>
      </c>
      <c r="N65" t="s">
        <v>213</v>
      </c>
      <c r="O65" t="s">
        <v>212</v>
      </c>
      <c r="P65" t="s">
        <v>213</v>
      </c>
      <c r="Q65" t="s">
        <v>212</v>
      </c>
      <c r="R65" t="s">
        <v>212</v>
      </c>
      <c r="S65" s="3"/>
      <c r="T65"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65"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65"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65"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65"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65"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65"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65"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65"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65"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5"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5"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65"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65"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65"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6" spans="1:34" x14ac:dyDescent="0.55000000000000004">
      <c r="A66" t="s">
        <v>334</v>
      </c>
      <c r="B66" t="s">
        <v>335</v>
      </c>
      <c r="C66" s="4" t="s">
        <v>232</v>
      </c>
      <c r="D66" t="s">
        <v>213</v>
      </c>
      <c r="E66" t="s">
        <v>213</v>
      </c>
      <c r="F66" t="s">
        <v>213</v>
      </c>
      <c r="G66" t="s">
        <v>212</v>
      </c>
      <c r="H66" t="s">
        <v>213</v>
      </c>
      <c r="I66" t="s">
        <v>213</v>
      </c>
      <c r="J66" t="s">
        <v>213</v>
      </c>
      <c r="K66" t="s">
        <v>213</v>
      </c>
      <c r="L66" t="s">
        <v>212</v>
      </c>
      <c r="M66" t="s">
        <v>213</v>
      </c>
      <c r="N66" t="s">
        <v>213</v>
      </c>
      <c r="O66" t="s">
        <v>213</v>
      </c>
      <c r="P66" t="s">
        <v>213</v>
      </c>
      <c r="Q66" t="s">
        <v>212</v>
      </c>
      <c r="R66" t="s">
        <v>212</v>
      </c>
      <c r="S66" s="3"/>
      <c r="T66"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25</v>
      </c>
      <c r="U66"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66"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66" s="3" t="str">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
      </c>
      <c r="X66"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66"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66"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66"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42.5</v>
      </c>
      <c r="AB66"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66"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6"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6"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66"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55</v>
      </c>
      <c r="AG66"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66"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row r="67" spans="1:34" x14ac:dyDescent="0.55000000000000004">
      <c r="A67" t="s">
        <v>336</v>
      </c>
      <c r="B67" t="s">
        <v>337</v>
      </c>
      <c r="C67" s="4" t="s">
        <v>212</v>
      </c>
      <c r="D67" t="s">
        <v>213</v>
      </c>
      <c r="E67" t="s">
        <v>213</v>
      </c>
      <c r="F67" t="s">
        <v>213</v>
      </c>
      <c r="G67" t="s">
        <v>213</v>
      </c>
      <c r="H67" t="s">
        <v>213</v>
      </c>
      <c r="I67" t="s">
        <v>213</v>
      </c>
      <c r="J67" t="s">
        <v>213</v>
      </c>
      <c r="K67" t="s">
        <v>213</v>
      </c>
      <c r="L67" t="s">
        <v>212</v>
      </c>
      <c r="M67" t="s">
        <v>213</v>
      </c>
      <c r="N67" t="s">
        <v>213</v>
      </c>
      <c r="O67" t="s">
        <v>213</v>
      </c>
      <c r="P67" t="s">
        <v>213</v>
      </c>
      <c r="Q67" t="s">
        <v>213</v>
      </c>
      <c r="R67" t="s">
        <v>212</v>
      </c>
      <c r="S67" s="3">
        <v>30</v>
      </c>
      <c r="T67" s="3">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30</v>
      </c>
      <c r="U67"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30</v>
      </c>
      <c r="V67" s="3">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30</v>
      </c>
      <c r="W67"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30</v>
      </c>
      <c r="X67"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30</v>
      </c>
      <c r="Y67"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30</v>
      </c>
      <c r="Z67"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30</v>
      </c>
      <c r="AA67" s="3">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30</v>
      </c>
      <c r="AB67"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30</v>
      </c>
      <c r="AC67"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7"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7"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30</v>
      </c>
      <c r="AF67" s="3">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30</v>
      </c>
      <c r="AG67"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30</v>
      </c>
      <c r="AH67" s="3">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30</v>
      </c>
    </row>
    <row r="68" spans="1:34" x14ac:dyDescent="0.55000000000000004">
      <c r="A68" t="s">
        <v>10</v>
      </c>
      <c r="B68" t="s">
        <v>338</v>
      </c>
      <c r="C68" s="4" t="s">
        <v>232</v>
      </c>
      <c r="D68" t="s">
        <v>212</v>
      </c>
      <c r="E68" t="s">
        <v>213</v>
      </c>
      <c r="F68" t="s">
        <v>212</v>
      </c>
      <c r="G68" t="s">
        <v>213</v>
      </c>
      <c r="H68" t="s">
        <v>213</v>
      </c>
      <c r="I68" t="s">
        <v>213</v>
      </c>
      <c r="J68" t="s">
        <v>213</v>
      </c>
      <c r="K68" t="s">
        <v>212</v>
      </c>
      <c r="L68" t="s">
        <v>212</v>
      </c>
      <c r="M68" t="s">
        <v>213</v>
      </c>
      <c r="N68" t="s">
        <v>213</v>
      </c>
      <c r="O68" t="s">
        <v>212</v>
      </c>
      <c r="P68" t="s">
        <v>213</v>
      </c>
      <c r="Q68" t="s">
        <v>212</v>
      </c>
      <c r="R68" t="s">
        <v>212</v>
      </c>
      <c r="S68" s="3"/>
      <c r="T68" s="3" t="str">
        <f>IF(TableOutpatientRates2526[[#This Row],[AOD Group Allowed]]="Y",IF(NOT(ISBLANK(TableOutpatientRates2526[[#This Row],[Standard Rate]])),TableOutpatientRates2526[Standard Rate],INDEX(TableOutpatientHourlyRates2526[Hourly Rate],MATCH("AOD Group",TableOutpatientHourlyRates2526[Group Name],0))/60*TableOutpatientRates2526[[#This Row],[Minutes for Rate]]),"")</f>
        <v/>
      </c>
      <c r="U68" s="3">
        <f>IF(TableOutpatientRates2526[[#This Row],[LPHA Group Allowed]]="Y",IF(NOT(ISBLANK(TableOutpatientRates2526[[#This Row],[Standard Rate]])),TableOutpatientRates2526[Standard Rate],INDEX(TableOutpatientHourlyRates2526[Hourly Rate],MATCH("LPHA Group",TableOutpatientHourlyRates2526[Group Name],0))/60*TableOutpatientRates2526[[#This Row],[Minutes for Rate]]),"")</f>
        <v>27.5</v>
      </c>
      <c r="V68" s="3" t="str">
        <f>IF(TableOutpatientRates2526[[#This Row],[LVN Group Allowed]]="Y",IF(NOT(ISBLANK(TableOutpatientRates2526[[#This Row],[Standard Rate]])),TableOutpatientRates2526[Standard Rate],INDEX(TableOutpatientHourlyRates2526[Hourly Rate],MATCH("LVN Group",TableOutpatientHourlyRates2526[Group Name],0))/60*TableOutpatientRates2526[[#This Row],[Minutes for Rate]]),"")</f>
        <v/>
      </c>
      <c r="W68" s="3">
        <f>IF(TableOutpatientRates2526[[#This Row],[MA Group Allowed]]="Y",IF(NOT(ISBLANK(TableOutpatientRates2526[[#This Row],[Standard Rate]])),TableOutpatientRates2526[Standard Rate],INDEX(TableOutpatientHourlyRates2526[Hourly Rate],MATCH("MA Group",TableOutpatientHourlyRates2526[Group Name],0))/60*TableOutpatientRates2526[[#This Row],[Minutes for Rate]]),"")</f>
        <v>32.5</v>
      </c>
      <c r="X68" s="3">
        <f>IF(TableOutpatientRates2526[[#This Row],[MD Group Allowed]]="Y",IF(NOT(ISBLANK(TableOutpatientRates2526[[#This Row],[Standard Rate]])),TableOutpatientRates2526[Standard Rate],INDEX(TableOutpatientHourlyRates2526[Hourly Rate],MATCH("MD Group",TableOutpatientHourlyRates2526[Group Name],0))/60*TableOutpatientRates2526[[#This Row],[Minutes for Rate]]),"")</f>
        <v>35</v>
      </c>
      <c r="Y68" s="3">
        <f>IF(TableOutpatientRates2526[[#This Row],[NP Group Allowed]]="Y",IF(NOT(ISBLANK(TableOutpatientRates2526[[#This Row],[Standard Rate]])),TableOutpatientRates2526[Standard Rate],INDEX(TableOutpatientHourlyRates2526[Hourly Rate],MATCH("NP Group",TableOutpatientHourlyRates2526[Group Name],0))/60*TableOutpatientRates2526[[#This Row],[Minutes for Rate]]),"")</f>
        <v>37.5</v>
      </c>
      <c r="Z68" s="3">
        <f>IF(TableOutpatientRates2526[[#This Row],[OT Group Allowed]]="Y",IF(NOT(ISBLANK(TableOutpatientRates2526[[#This Row],[Standard Rate]])),TableOutpatientRates2526[Standard Rate],INDEX(TableOutpatientHourlyRates2526[Hourly Rate],MATCH("OT Group",TableOutpatientHourlyRates2526[Group Name],0))/60*TableOutpatientRates2526[[#This Row],[Minutes for Rate]]),"")</f>
        <v>40</v>
      </c>
      <c r="AA68" s="3" t="str">
        <f>IF(TableOutpatientRates2526[[#This Row],[OTHER Group Allowed]]="Y",IF(NOT(ISBLANK(TableOutpatientRates2526[[#This Row],[Standard Rate]])),TableOutpatientRates2526[Standard Rate],INDEX(TableOutpatientHourlyRates2526[Hourly Rate],MATCH("OTHER Group",TableOutpatientHourlyRates2526[Group Name],0))/60*TableOutpatientRates2526[[#This Row],[Minutes for Rate]]),"")</f>
        <v/>
      </c>
      <c r="AB68" s="3">
        <f>IF(TableOutpatientRates2526[[#This Row],[PA Group Allowed]]="Y",IF(NOT(ISBLANK(TableOutpatientRates2526[[#This Row],[Standard Rate]])),TableOutpatientRates2526[Standard Rate],INDEX(TableOutpatientHourlyRates2526[Hourly Rate],MATCH("PA Group",TableOutpatientHourlyRates2526[Group Name],0))/60*TableOutpatientRates2526[[#This Row],[Minutes for Rate]]),"")</f>
        <v>45</v>
      </c>
      <c r="AC68" s="3" t="str">
        <f>IF(TableOutpatientRates2526[[#This Row],[PEER Group Allowed]]="Y",IF(NOT(ISBLANK(TableOutpatientRates2526[[#This Row],[Standard Rate]])),TableOutpatientRates2526[Standard Rate],INDEX(TableOutpatientHourlyRates2526[Hourly Rate],MATCH("PEER Group",TableOutpatientHourlyRates2526[Group Name],0))/60*TableOutpatientRates2526[[#This Row],[Minutes for Rate]]),"")</f>
        <v/>
      </c>
      <c r="AD68" s="3" t="str">
        <f>IF(TableOutpatientRates2526[[#This Row],[PHARM Group Allowed]]="Y",IF(NOT(ISBLANK(TableOutpatientRates2526[[#This Row],[Standard Rate]])),TableOutpatientRates2526[Standard Rate],INDEX(TableOutpatientHourlyRates2526[Hourly Rate],MATCH("PHARM Group",TableOutpatientHourlyRates2526[Group Name],0))/60*TableOutpatientRates2526[[#This Row],[Minutes for Rate]]),"")</f>
        <v/>
      </c>
      <c r="AE68" s="3">
        <f>IF(TableOutpatientRates2526[[#This Row],[PSY Group Allowed]]="Y",IF(NOT(ISBLANK(TableOutpatientRates2526[[#This Row],[Standard Rate]])),TableOutpatientRates2526[Standard Rate],INDEX(TableOutpatientHourlyRates2526[Hourly Rate],MATCH("PSY Group",TableOutpatientHourlyRates2526[Group Name],0))/60*TableOutpatientRates2526[[#This Row],[Minutes for Rate]]),"")</f>
        <v>52.5</v>
      </c>
      <c r="AF68" s="3" t="str">
        <f>IF(TableOutpatientRates2526[[#This Row],[PT Group Allowed]]="Y",IF(NOT(ISBLANK(TableOutpatientRates2526[[#This Row],[Standard Rate]])),TableOutpatientRates2526[Standard Rate],INDEX(TableOutpatientHourlyRates2526[Hourly Rate],MATCH("PT Group",TableOutpatientHourlyRates2526[Group Name],0))/60*TableOutpatientRates2526[[#This Row],[Minutes for Rate]]),"")</f>
        <v/>
      </c>
      <c r="AG68" s="3">
        <f>IF(TableOutpatientRates2526[[#This Row],[RN Group Allowed]]="Y",IF(NOT(ISBLANK(TableOutpatientRates2526[[#This Row],[Standard Rate]])),TableOutpatientRates2526[Standard Rate],INDEX(TableOutpatientHourlyRates2526[Hourly Rate],MATCH("RN Group",TableOutpatientHourlyRates2526[Group Name],0))/60*TableOutpatientRates2526[[#This Row],[Minutes for Rate]]),"")</f>
        <v>57.5</v>
      </c>
      <c r="AH68" s="3" t="str">
        <f>IF(TableOutpatientRates2526[[#This Row],[CHW Group Allowed]]="Y",IF(NOT(ISBLANK(TableOutpatientRates2526[[#This Row],[Standard Rate]])),TableOutpatientRates2526[Standard Rate],INDEX(TableOutpatientHourlyRates2526[Hourly Rate],MATCH("CHW Group",TableOutpatientHourlyRates2526[Group Name],0))/60*TableOutpatientRates2526[[#This Row],[Minutes for Rate]]),"")</f>
        <v/>
      </c>
    </row>
  </sheetData>
  <conditionalFormatting sqref="T2:T68">
    <cfRule type="expression" dxfId="168" priority="1">
      <formula>IF(OR(ISBLANK($D2), D2 = ""),TRUE,FALSE)</formula>
    </cfRule>
  </conditionalFormatting>
  <conditionalFormatting sqref="U2:U68">
    <cfRule type="expression" dxfId="167" priority="2">
      <formula>IF(OR(ISBLANK($E2), E2 = ""),TRUE,FALSE)</formula>
    </cfRule>
  </conditionalFormatting>
  <conditionalFormatting sqref="V2:V68">
    <cfRule type="expression" dxfId="166" priority="3">
      <formula>IF(OR(ISBLANK($F2), F2 = ""),TRUE,FALSE)</formula>
    </cfRule>
  </conditionalFormatting>
  <conditionalFormatting sqref="W2:W68">
    <cfRule type="expression" dxfId="165" priority="4">
      <formula>IF(OR(ISBLANK($G2), G2 = ""),TRUE,FALSE)</formula>
    </cfRule>
  </conditionalFormatting>
  <conditionalFormatting sqref="X2:X68">
    <cfRule type="expression" dxfId="164" priority="5">
      <formula>IF(OR(ISBLANK($H2), H2 = ""),TRUE,FALSE)</formula>
    </cfRule>
  </conditionalFormatting>
  <conditionalFormatting sqref="Y2:Y68">
    <cfRule type="expression" dxfId="163" priority="6">
      <formula>IF(OR(ISBLANK($I2), I2 = ""),TRUE,FALSE)</formula>
    </cfRule>
  </conditionalFormatting>
  <conditionalFormatting sqref="Z2:Z68">
    <cfRule type="expression" dxfId="162" priority="7">
      <formula>IF(OR(ISBLANK($J2), J2 = ""),TRUE,FALSE)</formula>
    </cfRule>
  </conditionalFormatting>
  <conditionalFormatting sqref="AA2:AA68">
    <cfRule type="expression" dxfId="161" priority="8">
      <formula>IF(OR(ISBLANK($K2), K2 = ""),TRUE,FALSE)</formula>
    </cfRule>
  </conditionalFormatting>
  <conditionalFormatting sqref="AB2:AB68">
    <cfRule type="expression" dxfId="160" priority="9">
      <formula>IF(OR(ISBLANK($M2), M2 = ""),TRUE,FALSE)</formula>
    </cfRule>
  </conditionalFormatting>
  <conditionalFormatting sqref="AC2:AC68">
    <cfRule type="expression" dxfId="159" priority="10">
      <formula>IF(OR(ISBLANK($L2), L2 = ""),TRUE,FALSE)</formula>
    </cfRule>
  </conditionalFormatting>
  <conditionalFormatting sqref="AD2:AD68">
    <cfRule type="expression" dxfId="158" priority="11">
      <formula>IF(OR(ISBLANK($R2), R2 = ""),TRUE,FALSE)</formula>
    </cfRule>
  </conditionalFormatting>
  <conditionalFormatting sqref="AE2:AE68">
    <cfRule type="expression" dxfId="157" priority="12">
      <formula>IF(OR(ISBLANK($N2), N2 = ""),TRUE,FALSE)</formula>
    </cfRule>
  </conditionalFormatting>
  <conditionalFormatting sqref="AF2:AF68">
    <cfRule type="expression" dxfId="156" priority="13">
      <formula>IF(OR(ISBLANK($O2), O2 = ""),TRUE,FALSE)</formula>
    </cfRule>
  </conditionalFormatting>
  <conditionalFormatting sqref="AG2:AG68">
    <cfRule type="expression" dxfId="155" priority="14">
      <formula>IF(OR(ISBLANK($P2), P2 = ""),TRUE,FALSE)</formula>
    </cfRule>
  </conditionalFormatting>
  <conditionalFormatting sqref="AH2:AH68">
    <cfRule type="expression" dxfId="154" priority="15">
      <formula>IF(OR(ISBLANK($Q2), Q2 = ""),TRUE,FALSE)</formula>
    </cfRule>
  </conditionalFormatting>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H68"/>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18" width="9.15625" hidden="1" customWidth="1"/>
    <col min="19" max="19" width="15.3671875" customWidth="1"/>
    <col min="20" max="20" width="12.9453125" customWidth="1"/>
    <col min="21" max="21" width="13.578125" customWidth="1"/>
    <col min="22" max="22" width="12.47265625" customWidth="1"/>
    <col min="23" max="23" width="12.05078125" customWidth="1"/>
    <col min="24" max="24" width="12.1015625" customWidth="1"/>
    <col min="25" max="25" width="11.47265625" customWidth="1"/>
    <col min="26" max="26" width="11.41796875" customWidth="1"/>
    <col min="27" max="27" width="15" customWidth="1"/>
    <col min="28" max="28" width="11.3125" customWidth="1"/>
    <col min="29" max="29" width="13.3671875" customWidth="1"/>
    <col min="30" max="30" width="15.68359375" customWidth="1"/>
    <col min="31" max="31" width="12.1015625" customWidth="1"/>
    <col min="32" max="32" width="11.1015625" customWidth="1"/>
    <col min="33" max="33" width="11.5234375" customWidth="1"/>
    <col min="34" max="34" width="13.3671875" customWidth="1"/>
  </cols>
  <sheetData>
    <row r="1" spans="1:34" s="1" customFormat="1" ht="45" customHeight="1" x14ac:dyDescent="0.55000000000000004">
      <c r="A1" s="1" t="s">
        <v>192</v>
      </c>
      <c r="B1" s="1" t="s">
        <v>60</v>
      </c>
      <c r="C1" s="1" t="s">
        <v>193</v>
      </c>
      <c r="D1" s="1" t="s">
        <v>194</v>
      </c>
      <c r="E1" s="1" t="s">
        <v>195</v>
      </c>
      <c r="F1" s="1" t="s">
        <v>196</v>
      </c>
      <c r="G1" s="1" t="s">
        <v>197</v>
      </c>
      <c r="H1" s="1" t="s">
        <v>198</v>
      </c>
      <c r="I1" s="1" t="s">
        <v>199</v>
      </c>
      <c r="J1" s="1" t="s">
        <v>200</v>
      </c>
      <c r="K1" s="1" t="s">
        <v>201</v>
      </c>
      <c r="L1" s="1" t="s">
        <v>202</v>
      </c>
      <c r="M1" s="1" t="s">
        <v>203</v>
      </c>
      <c r="N1" s="1" t="s">
        <v>204</v>
      </c>
      <c r="O1" s="1" t="s">
        <v>205</v>
      </c>
      <c r="P1" s="1" t="s">
        <v>206</v>
      </c>
      <c r="Q1" s="1" t="s">
        <v>208</v>
      </c>
      <c r="R1" s="1" t="s">
        <v>207</v>
      </c>
      <c r="S1" s="1" t="s">
        <v>209</v>
      </c>
      <c r="T1" s="1" t="s">
        <v>29</v>
      </c>
      <c r="U1" s="1" t="s">
        <v>31</v>
      </c>
      <c r="V1" s="1" t="s">
        <v>33</v>
      </c>
      <c r="W1" s="1" t="s">
        <v>35</v>
      </c>
      <c r="X1" s="1" t="s">
        <v>37</v>
      </c>
      <c r="Y1" s="1" t="s">
        <v>39</v>
      </c>
      <c r="Z1" s="1" t="s">
        <v>41</v>
      </c>
      <c r="AA1" s="1" t="s">
        <v>43</v>
      </c>
      <c r="AB1" s="1" t="s">
        <v>45</v>
      </c>
      <c r="AC1" s="1" t="s">
        <v>47</v>
      </c>
      <c r="AD1" s="1" t="s">
        <v>49</v>
      </c>
      <c r="AE1" s="1" t="s">
        <v>51</v>
      </c>
      <c r="AF1" s="1" t="s">
        <v>53</v>
      </c>
      <c r="AG1" s="1" t="s">
        <v>55</v>
      </c>
      <c r="AH1" s="1" t="s">
        <v>57</v>
      </c>
    </row>
    <row r="2" spans="1:34" x14ac:dyDescent="0.55000000000000004">
      <c r="A2" t="s">
        <v>210</v>
      </c>
      <c r="B2" t="s">
        <v>211</v>
      </c>
      <c r="C2" s="4" t="s">
        <v>212</v>
      </c>
      <c r="D2" t="s">
        <v>213</v>
      </c>
      <c r="E2" t="s">
        <v>213</v>
      </c>
      <c r="F2" t="s">
        <v>213</v>
      </c>
      <c r="G2" t="s">
        <v>213</v>
      </c>
      <c r="H2" t="s">
        <v>213</v>
      </c>
      <c r="I2" t="s">
        <v>213</v>
      </c>
      <c r="J2" t="s">
        <v>213</v>
      </c>
      <c r="K2" t="s">
        <v>213</v>
      </c>
      <c r="L2" t="s">
        <v>212</v>
      </c>
      <c r="M2" t="s">
        <v>213</v>
      </c>
      <c r="N2" t="s">
        <v>213</v>
      </c>
      <c r="O2" t="s">
        <v>213</v>
      </c>
      <c r="P2" t="s">
        <v>213</v>
      </c>
      <c r="Q2" t="s">
        <v>213</v>
      </c>
      <c r="R2" t="s">
        <v>212</v>
      </c>
      <c r="S2" s="3">
        <v>16.5</v>
      </c>
      <c r="T2"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16.5</v>
      </c>
      <c r="U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16.5</v>
      </c>
      <c r="V2"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16.5</v>
      </c>
      <c r="W2"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16.5</v>
      </c>
      <c r="X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16.5</v>
      </c>
      <c r="Y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16.5</v>
      </c>
      <c r="Z2"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16.5</v>
      </c>
      <c r="AA2"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16.5</v>
      </c>
      <c r="AB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16.5</v>
      </c>
      <c r="AC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16.5</v>
      </c>
      <c r="AF2"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16.5</v>
      </c>
      <c r="AG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16.5</v>
      </c>
      <c r="AH2"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16.5</v>
      </c>
    </row>
    <row r="3" spans="1:34" x14ac:dyDescent="0.55000000000000004">
      <c r="A3" t="s">
        <v>14</v>
      </c>
      <c r="B3" t="s">
        <v>214</v>
      </c>
      <c r="C3" s="4" t="s">
        <v>215</v>
      </c>
      <c r="D3" t="s">
        <v>212</v>
      </c>
      <c r="E3" t="s">
        <v>213</v>
      </c>
      <c r="F3" t="s">
        <v>212</v>
      </c>
      <c r="G3" t="s">
        <v>212</v>
      </c>
      <c r="H3" t="s">
        <v>213</v>
      </c>
      <c r="I3" t="s">
        <v>213</v>
      </c>
      <c r="J3" t="s">
        <v>212</v>
      </c>
      <c r="K3" t="s">
        <v>212</v>
      </c>
      <c r="L3" t="s">
        <v>212</v>
      </c>
      <c r="M3" t="s">
        <v>213</v>
      </c>
      <c r="N3" t="s">
        <v>213</v>
      </c>
      <c r="O3" t="s">
        <v>212</v>
      </c>
      <c r="P3" t="s">
        <v>212</v>
      </c>
      <c r="Q3" t="s">
        <v>212</v>
      </c>
      <c r="R3" t="s">
        <v>212</v>
      </c>
      <c r="S3" s="3"/>
      <c r="T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V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210</v>
      </c>
      <c r="AF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 spans="1:34" x14ac:dyDescent="0.55000000000000004">
      <c r="A4" t="s">
        <v>19</v>
      </c>
      <c r="B4" t="s">
        <v>216</v>
      </c>
      <c r="C4" s="4" t="s">
        <v>215</v>
      </c>
      <c r="D4" t="s">
        <v>212</v>
      </c>
      <c r="E4" t="s">
        <v>212</v>
      </c>
      <c r="F4" t="s">
        <v>212</v>
      </c>
      <c r="G4" t="s">
        <v>212</v>
      </c>
      <c r="H4" t="s">
        <v>213</v>
      </c>
      <c r="I4" t="s">
        <v>213</v>
      </c>
      <c r="J4" t="s">
        <v>212</v>
      </c>
      <c r="K4" t="s">
        <v>212</v>
      </c>
      <c r="L4" t="s">
        <v>212</v>
      </c>
      <c r="M4" t="s">
        <v>213</v>
      </c>
      <c r="N4" t="s">
        <v>212</v>
      </c>
      <c r="O4" t="s">
        <v>212</v>
      </c>
      <c r="P4" t="s">
        <v>212</v>
      </c>
      <c r="Q4" t="s">
        <v>212</v>
      </c>
      <c r="R4" t="s">
        <v>212</v>
      </c>
      <c r="S4" s="3"/>
      <c r="T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 spans="1:34" x14ac:dyDescent="0.55000000000000004">
      <c r="A5" t="s">
        <v>8</v>
      </c>
      <c r="B5" t="s">
        <v>217</v>
      </c>
      <c r="C5" s="4" t="s">
        <v>218</v>
      </c>
      <c r="D5" t="s">
        <v>212</v>
      </c>
      <c r="E5" t="s">
        <v>212</v>
      </c>
      <c r="F5" t="s">
        <v>212</v>
      </c>
      <c r="G5" t="s">
        <v>212</v>
      </c>
      <c r="H5" t="s">
        <v>213</v>
      </c>
      <c r="I5" t="s">
        <v>213</v>
      </c>
      <c r="J5" t="s">
        <v>212</v>
      </c>
      <c r="K5" t="s">
        <v>212</v>
      </c>
      <c r="L5" t="s">
        <v>212</v>
      </c>
      <c r="M5" t="s">
        <v>213</v>
      </c>
      <c r="N5" t="s">
        <v>212</v>
      </c>
      <c r="O5" t="s">
        <v>212</v>
      </c>
      <c r="P5" t="s">
        <v>212</v>
      </c>
      <c r="Q5" t="s">
        <v>212</v>
      </c>
      <c r="R5" t="s">
        <v>212</v>
      </c>
      <c r="S5" s="3"/>
      <c r="T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210</v>
      </c>
      <c r="Y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225</v>
      </c>
      <c r="Z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270</v>
      </c>
      <c r="AC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 spans="1:34" x14ac:dyDescent="0.55000000000000004">
      <c r="A6" t="s">
        <v>23</v>
      </c>
      <c r="B6" t="s">
        <v>219</v>
      </c>
      <c r="C6" s="4" t="s">
        <v>215</v>
      </c>
      <c r="D6" t="s">
        <v>212</v>
      </c>
      <c r="E6" t="s">
        <v>213</v>
      </c>
      <c r="F6" t="s">
        <v>212</v>
      </c>
      <c r="G6" t="s">
        <v>212</v>
      </c>
      <c r="H6" t="s">
        <v>213</v>
      </c>
      <c r="I6" t="s">
        <v>213</v>
      </c>
      <c r="J6" t="s">
        <v>212</v>
      </c>
      <c r="K6" t="s">
        <v>212</v>
      </c>
      <c r="L6" t="s">
        <v>212</v>
      </c>
      <c r="M6" t="s">
        <v>213</v>
      </c>
      <c r="N6" t="s">
        <v>213</v>
      </c>
      <c r="O6" t="s">
        <v>212</v>
      </c>
      <c r="P6" t="s">
        <v>212</v>
      </c>
      <c r="Q6" t="s">
        <v>212</v>
      </c>
      <c r="R6" t="s">
        <v>212</v>
      </c>
      <c r="S6" s="3"/>
      <c r="T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6"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V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210</v>
      </c>
      <c r="AF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7" spans="1:34" x14ac:dyDescent="0.55000000000000004">
      <c r="A7" t="s">
        <v>220</v>
      </c>
      <c r="B7" t="s">
        <v>221</v>
      </c>
      <c r="C7" s="4" t="s">
        <v>222</v>
      </c>
      <c r="D7" t="s">
        <v>212</v>
      </c>
      <c r="E7" t="s">
        <v>213</v>
      </c>
      <c r="F7" t="s">
        <v>212</v>
      </c>
      <c r="G7" t="s">
        <v>212</v>
      </c>
      <c r="H7" t="s">
        <v>213</v>
      </c>
      <c r="I7" t="s">
        <v>213</v>
      </c>
      <c r="J7" t="s">
        <v>213</v>
      </c>
      <c r="K7" t="s">
        <v>212</v>
      </c>
      <c r="L7" t="s">
        <v>212</v>
      </c>
      <c r="M7" t="s">
        <v>213</v>
      </c>
      <c r="N7" t="s">
        <v>213</v>
      </c>
      <c r="O7" t="s">
        <v>212</v>
      </c>
      <c r="P7" t="s">
        <v>213</v>
      </c>
      <c r="Q7" t="s">
        <v>212</v>
      </c>
      <c r="R7" t="s">
        <v>212</v>
      </c>
      <c r="S7" s="3"/>
      <c r="T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7"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91.666666666666657</v>
      </c>
      <c r="V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116.66666666666667</v>
      </c>
      <c r="Y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125</v>
      </c>
      <c r="Z7"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133.33333333333331</v>
      </c>
      <c r="AA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150</v>
      </c>
      <c r="AC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175</v>
      </c>
      <c r="AF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191.66666666666669</v>
      </c>
      <c r="AH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8" spans="1:34" x14ac:dyDescent="0.55000000000000004">
      <c r="A8" t="s">
        <v>223</v>
      </c>
      <c r="B8" t="s">
        <v>224</v>
      </c>
      <c r="C8" s="4" t="s">
        <v>215</v>
      </c>
      <c r="D8" t="s">
        <v>212</v>
      </c>
      <c r="E8" t="s">
        <v>212</v>
      </c>
      <c r="F8" t="s">
        <v>212</v>
      </c>
      <c r="G8" t="s">
        <v>212</v>
      </c>
      <c r="H8" t="s">
        <v>213</v>
      </c>
      <c r="I8" t="s">
        <v>213</v>
      </c>
      <c r="J8" t="s">
        <v>212</v>
      </c>
      <c r="K8" t="s">
        <v>212</v>
      </c>
      <c r="L8" t="s">
        <v>212</v>
      </c>
      <c r="M8" t="s">
        <v>213</v>
      </c>
      <c r="N8" t="s">
        <v>213</v>
      </c>
      <c r="O8" t="s">
        <v>212</v>
      </c>
      <c r="P8" t="s">
        <v>212</v>
      </c>
      <c r="Q8" t="s">
        <v>212</v>
      </c>
      <c r="R8" t="s">
        <v>212</v>
      </c>
      <c r="S8" s="3"/>
      <c r="T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8"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210</v>
      </c>
      <c r="AF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9" spans="1:34" x14ac:dyDescent="0.55000000000000004">
      <c r="A9" t="s">
        <v>225</v>
      </c>
      <c r="B9" t="s">
        <v>226</v>
      </c>
      <c r="C9" s="4" t="s">
        <v>215</v>
      </c>
      <c r="D9" t="s">
        <v>212</v>
      </c>
      <c r="E9" t="s">
        <v>212</v>
      </c>
      <c r="F9" t="s">
        <v>212</v>
      </c>
      <c r="G9" t="s">
        <v>212</v>
      </c>
      <c r="H9" t="s">
        <v>213</v>
      </c>
      <c r="I9" t="s">
        <v>213</v>
      </c>
      <c r="J9" t="s">
        <v>212</v>
      </c>
      <c r="K9" t="s">
        <v>212</v>
      </c>
      <c r="L9" t="s">
        <v>212</v>
      </c>
      <c r="M9" t="s">
        <v>213</v>
      </c>
      <c r="N9" t="s">
        <v>213</v>
      </c>
      <c r="O9" t="s">
        <v>212</v>
      </c>
      <c r="P9" t="s">
        <v>212</v>
      </c>
      <c r="Q9" t="s">
        <v>212</v>
      </c>
      <c r="R9" t="s">
        <v>212</v>
      </c>
      <c r="S9" s="3"/>
      <c r="T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9"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210</v>
      </c>
      <c r="AF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0" spans="1:34" x14ac:dyDescent="0.55000000000000004">
      <c r="A10" t="s">
        <v>227</v>
      </c>
      <c r="B10" t="s">
        <v>228</v>
      </c>
      <c r="C10" s="4" t="s">
        <v>229</v>
      </c>
      <c r="D10" t="s">
        <v>212</v>
      </c>
      <c r="E10" t="s">
        <v>213</v>
      </c>
      <c r="F10" t="s">
        <v>213</v>
      </c>
      <c r="G10" t="s">
        <v>213</v>
      </c>
      <c r="H10" t="s">
        <v>213</v>
      </c>
      <c r="I10" t="s">
        <v>213</v>
      </c>
      <c r="J10" t="s">
        <v>213</v>
      </c>
      <c r="K10" t="s">
        <v>212</v>
      </c>
      <c r="L10" t="s">
        <v>212</v>
      </c>
      <c r="M10" t="s">
        <v>213</v>
      </c>
      <c r="N10" t="s">
        <v>213</v>
      </c>
      <c r="O10" t="s">
        <v>213</v>
      </c>
      <c r="P10" t="s">
        <v>213</v>
      </c>
      <c r="Q10" t="s">
        <v>212</v>
      </c>
      <c r="R10" t="s">
        <v>212</v>
      </c>
      <c r="S10" s="3"/>
      <c r="T1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0"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55</v>
      </c>
      <c r="V10"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60</v>
      </c>
      <c r="W10"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65</v>
      </c>
      <c r="X1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Y1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75</v>
      </c>
      <c r="Z10"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80</v>
      </c>
      <c r="AA1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90</v>
      </c>
      <c r="AC1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0"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105</v>
      </c>
      <c r="AF10"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110</v>
      </c>
      <c r="AG10"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115</v>
      </c>
      <c r="AH1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1" spans="1:34" x14ac:dyDescent="0.55000000000000004">
      <c r="A11" t="s">
        <v>230</v>
      </c>
      <c r="B11" t="s">
        <v>231</v>
      </c>
      <c r="C11" s="4" t="s">
        <v>232</v>
      </c>
      <c r="D11" t="s">
        <v>212</v>
      </c>
      <c r="E11" t="s">
        <v>213</v>
      </c>
      <c r="F11" t="s">
        <v>213</v>
      </c>
      <c r="G11" t="s">
        <v>213</v>
      </c>
      <c r="H11" t="s">
        <v>213</v>
      </c>
      <c r="I11" t="s">
        <v>213</v>
      </c>
      <c r="J11" t="s">
        <v>213</v>
      </c>
      <c r="K11" t="s">
        <v>212</v>
      </c>
      <c r="L11" t="s">
        <v>212</v>
      </c>
      <c r="M11" t="s">
        <v>213</v>
      </c>
      <c r="N11" t="s">
        <v>213</v>
      </c>
      <c r="O11" t="s">
        <v>213</v>
      </c>
      <c r="P11" t="s">
        <v>213</v>
      </c>
      <c r="Q11" t="s">
        <v>212</v>
      </c>
      <c r="R11" t="s">
        <v>212</v>
      </c>
      <c r="S11" s="3"/>
      <c r="T1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1"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1"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1"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1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1"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1"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11"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11"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1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2" spans="1:34" x14ac:dyDescent="0.55000000000000004">
      <c r="A12" t="s">
        <v>339</v>
      </c>
      <c r="B12" t="s">
        <v>340</v>
      </c>
      <c r="C12" s="4" t="s">
        <v>232</v>
      </c>
      <c r="D12" t="s">
        <v>212</v>
      </c>
      <c r="E12" t="s">
        <v>213</v>
      </c>
      <c r="F12" t="s">
        <v>213</v>
      </c>
      <c r="G12" t="s">
        <v>212</v>
      </c>
      <c r="H12" t="s">
        <v>213</v>
      </c>
      <c r="I12" t="s">
        <v>213</v>
      </c>
      <c r="J12" t="s">
        <v>213</v>
      </c>
      <c r="K12" t="s">
        <v>212</v>
      </c>
      <c r="L12" t="s">
        <v>212</v>
      </c>
      <c r="M12" t="s">
        <v>213</v>
      </c>
      <c r="N12" t="s">
        <v>213</v>
      </c>
      <c r="O12" t="s">
        <v>213</v>
      </c>
      <c r="P12" t="s">
        <v>213</v>
      </c>
      <c r="Q12" t="s">
        <v>212</v>
      </c>
      <c r="R12" t="s">
        <v>213</v>
      </c>
      <c r="S12" s="3"/>
      <c r="T1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2"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2"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2"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1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12"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1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1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3" spans="1:34" x14ac:dyDescent="0.55000000000000004">
      <c r="A13" t="s">
        <v>341</v>
      </c>
      <c r="B13" t="s">
        <v>342</v>
      </c>
      <c r="C13" s="4" t="s">
        <v>232</v>
      </c>
      <c r="D13" t="s">
        <v>212</v>
      </c>
      <c r="E13" t="s">
        <v>213</v>
      </c>
      <c r="F13" t="s">
        <v>213</v>
      </c>
      <c r="G13" t="s">
        <v>212</v>
      </c>
      <c r="H13" t="s">
        <v>213</v>
      </c>
      <c r="I13" t="s">
        <v>213</v>
      </c>
      <c r="J13" t="s">
        <v>213</v>
      </c>
      <c r="K13" t="s">
        <v>212</v>
      </c>
      <c r="L13" t="s">
        <v>212</v>
      </c>
      <c r="M13" t="s">
        <v>213</v>
      </c>
      <c r="N13" t="s">
        <v>213</v>
      </c>
      <c r="O13" t="s">
        <v>213</v>
      </c>
      <c r="P13" t="s">
        <v>213</v>
      </c>
      <c r="Q13" t="s">
        <v>212</v>
      </c>
      <c r="R13" t="s">
        <v>213</v>
      </c>
      <c r="S13" s="3"/>
      <c r="T1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3"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3"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3"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3"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13"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13"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13"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1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4" spans="1:34" x14ac:dyDescent="0.55000000000000004">
      <c r="A14" t="s">
        <v>343</v>
      </c>
      <c r="B14" t="s">
        <v>344</v>
      </c>
      <c r="C14" s="4" t="s">
        <v>276</v>
      </c>
      <c r="D14" t="s">
        <v>212</v>
      </c>
      <c r="E14" t="s">
        <v>213</v>
      </c>
      <c r="F14" t="s">
        <v>213</v>
      </c>
      <c r="G14" t="s">
        <v>212</v>
      </c>
      <c r="H14" t="s">
        <v>213</v>
      </c>
      <c r="I14" t="s">
        <v>213</v>
      </c>
      <c r="J14" t="s">
        <v>213</v>
      </c>
      <c r="K14" t="s">
        <v>212</v>
      </c>
      <c r="L14" t="s">
        <v>212</v>
      </c>
      <c r="M14" t="s">
        <v>213</v>
      </c>
      <c r="N14" t="s">
        <v>213</v>
      </c>
      <c r="O14" t="s">
        <v>213</v>
      </c>
      <c r="P14" t="s">
        <v>213</v>
      </c>
      <c r="Q14" t="s">
        <v>212</v>
      </c>
      <c r="R14" t="s">
        <v>213</v>
      </c>
      <c r="S14" s="3"/>
      <c r="T1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4"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42.166666666666664</v>
      </c>
      <c r="V14"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46</v>
      </c>
      <c r="W1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53.666666666666671</v>
      </c>
      <c r="Y1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57.5</v>
      </c>
      <c r="Z14"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61.333333333333329</v>
      </c>
      <c r="AA1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69</v>
      </c>
      <c r="AC1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4"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76.666666666666671</v>
      </c>
      <c r="AE14"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80.5</v>
      </c>
      <c r="AF14"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84.333333333333329</v>
      </c>
      <c r="AG14"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88.166666666666671</v>
      </c>
      <c r="AH1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5" spans="1:34" x14ac:dyDescent="0.55000000000000004">
      <c r="A15" t="s">
        <v>345</v>
      </c>
      <c r="B15" t="s">
        <v>346</v>
      </c>
      <c r="C15" s="4" t="s">
        <v>232</v>
      </c>
      <c r="D15" t="s">
        <v>212</v>
      </c>
      <c r="E15" t="s">
        <v>213</v>
      </c>
      <c r="F15" t="s">
        <v>213</v>
      </c>
      <c r="G15" t="s">
        <v>212</v>
      </c>
      <c r="H15" t="s">
        <v>213</v>
      </c>
      <c r="I15" t="s">
        <v>213</v>
      </c>
      <c r="J15" t="s">
        <v>213</v>
      </c>
      <c r="K15" t="s">
        <v>212</v>
      </c>
      <c r="L15" t="s">
        <v>212</v>
      </c>
      <c r="M15" t="s">
        <v>213</v>
      </c>
      <c r="N15" t="s">
        <v>213</v>
      </c>
      <c r="O15" t="s">
        <v>213</v>
      </c>
      <c r="P15" t="s">
        <v>213</v>
      </c>
      <c r="Q15" t="s">
        <v>212</v>
      </c>
      <c r="R15" t="s">
        <v>213</v>
      </c>
      <c r="S15" s="3"/>
      <c r="T1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5"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15"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1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1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15"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1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1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5"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1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15"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15"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1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6" spans="1:34" x14ac:dyDescent="0.55000000000000004">
      <c r="A16" t="s">
        <v>347</v>
      </c>
      <c r="B16" t="s">
        <v>348</v>
      </c>
      <c r="C16" s="4" t="s">
        <v>349</v>
      </c>
      <c r="D16" t="s">
        <v>212</v>
      </c>
      <c r="E16" t="s">
        <v>213</v>
      </c>
      <c r="F16" t="s">
        <v>213</v>
      </c>
      <c r="G16" t="s">
        <v>212</v>
      </c>
      <c r="H16" t="s">
        <v>213</v>
      </c>
      <c r="I16" t="s">
        <v>213</v>
      </c>
      <c r="J16" t="s">
        <v>213</v>
      </c>
      <c r="K16" t="s">
        <v>212</v>
      </c>
      <c r="L16" t="s">
        <v>212</v>
      </c>
      <c r="M16" t="s">
        <v>213</v>
      </c>
      <c r="N16" t="s">
        <v>213</v>
      </c>
      <c r="O16" t="s">
        <v>213</v>
      </c>
      <c r="P16" t="s">
        <v>213</v>
      </c>
      <c r="Q16" t="s">
        <v>212</v>
      </c>
      <c r="R16" t="s">
        <v>213</v>
      </c>
      <c r="S16" s="3"/>
      <c r="T1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6"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82.5</v>
      </c>
      <c r="V16"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90</v>
      </c>
      <c r="W1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105</v>
      </c>
      <c r="Y1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112.5</v>
      </c>
      <c r="Z16"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120</v>
      </c>
      <c r="AA1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135</v>
      </c>
      <c r="AC1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6"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150</v>
      </c>
      <c r="AE1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157.5</v>
      </c>
      <c r="AF16"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165</v>
      </c>
      <c r="AG16"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172.5</v>
      </c>
      <c r="AH1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17" spans="1:34" x14ac:dyDescent="0.55000000000000004">
      <c r="A17" t="s">
        <v>233</v>
      </c>
      <c r="B17" t="s">
        <v>234</v>
      </c>
      <c r="C17" s="4" t="s">
        <v>229</v>
      </c>
      <c r="D17" t="s">
        <v>212</v>
      </c>
      <c r="E17" t="s">
        <v>212</v>
      </c>
      <c r="F17" t="s">
        <v>212</v>
      </c>
      <c r="G17" t="s">
        <v>212</v>
      </c>
      <c r="H17" t="s">
        <v>212</v>
      </c>
      <c r="I17" t="s">
        <v>212</v>
      </c>
      <c r="J17" t="s">
        <v>212</v>
      </c>
      <c r="K17" t="s">
        <v>212</v>
      </c>
      <c r="L17" t="s">
        <v>212</v>
      </c>
      <c r="M17" t="s">
        <v>212</v>
      </c>
      <c r="N17" t="s">
        <v>212</v>
      </c>
      <c r="O17" t="s">
        <v>212</v>
      </c>
      <c r="P17" t="s">
        <v>212</v>
      </c>
      <c r="Q17" t="s">
        <v>213</v>
      </c>
      <c r="R17" t="s">
        <v>212</v>
      </c>
      <c r="S17" s="3"/>
      <c r="T1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1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1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7"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17"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1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1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7"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1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1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1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17"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120</v>
      </c>
    </row>
    <row r="18" spans="1:34" x14ac:dyDescent="0.55000000000000004">
      <c r="A18" t="s">
        <v>235</v>
      </c>
      <c r="B18" t="s">
        <v>236</v>
      </c>
      <c r="C18" s="4" t="s">
        <v>229</v>
      </c>
      <c r="D18" t="s">
        <v>212</v>
      </c>
      <c r="E18" t="s">
        <v>212</v>
      </c>
      <c r="F18" t="s">
        <v>212</v>
      </c>
      <c r="G18" t="s">
        <v>212</v>
      </c>
      <c r="H18" t="s">
        <v>212</v>
      </c>
      <c r="I18" t="s">
        <v>212</v>
      </c>
      <c r="J18" t="s">
        <v>212</v>
      </c>
      <c r="K18" t="s">
        <v>212</v>
      </c>
      <c r="L18" t="s">
        <v>212</v>
      </c>
      <c r="M18" t="s">
        <v>212</v>
      </c>
      <c r="N18" t="s">
        <v>212</v>
      </c>
      <c r="O18" t="s">
        <v>212</v>
      </c>
      <c r="P18" t="s">
        <v>212</v>
      </c>
      <c r="Q18" t="s">
        <v>213</v>
      </c>
      <c r="R18" t="s">
        <v>212</v>
      </c>
      <c r="S18" s="3"/>
      <c r="T1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1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1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8"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18"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1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1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8"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1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1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1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18"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120</v>
      </c>
    </row>
    <row r="19" spans="1:34" x14ac:dyDescent="0.55000000000000004">
      <c r="A19" t="s">
        <v>237</v>
      </c>
      <c r="B19" t="s">
        <v>238</v>
      </c>
      <c r="C19" s="4" t="s">
        <v>229</v>
      </c>
      <c r="D19" t="s">
        <v>212</v>
      </c>
      <c r="E19" t="s">
        <v>212</v>
      </c>
      <c r="F19" t="s">
        <v>212</v>
      </c>
      <c r="G19" t="s">
        <v>212</v>
      </c>
      <c r="H19" t="s">
        <v>212</v>
      </c>
      <c r="I19" t="s">
        <v>212</v>
      </c>
      <c r="J19" t="s">
        <v>212</v>
      </c>
      <c r="K19" t="s">
        <v>212</v>
      </c>
      <c r="L19" t="s">
        <v>212</v>
      </c>
      <c r="M19" t="s">
        <v>212</v>
      </c>
      <c r="N19" t="s">
        <v>212</v>
      </c>
      <c r="O19" t="s">
        <v>212</v>
      </c>
      <c r="P19" t="s">
        <v>212</v>
      </c>
      <c r="Q19" t="s">
        <v>213</v>
      </c>
      <c r="R19" t="s">
        <v>212</v>
      </c>
      <c r="S19" s="3"/>
      <c r="T1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1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1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1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19"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19"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1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1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19"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1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1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1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1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1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19"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120</v>
      </c>
    </row>
    <row r="20" spans="1:34" x14ac:dyDescent="0.55000000000000004">
      <c r="A20" t="s">
        <v>239</v>
      </c>
      <c r="B20" t="s">
        <v>240</v>
      </c>
      <c r="C20" s="4" t="s">
        <v>241</v>
      </c>
      <c r="D20" t="s">
        <v>212</v>
      </c>
      <c r="E20" t="s">
        <v>213</v>
      </c>
      <c r="F20" t="s">
        <v>212</v>
      </c>
      <c r="G20" t="s">
        <v>212</v>
      </c>
      <c r="H20" t="s">
        <v>212</v>
      </c>
      <c r="I20" t="s">
        <v>213</v>
      </c>
      <c r="J20" t="s">
        <v>212</v>
      </c>
      <c r="K20" t="s">
        <v>212</v>
      </c>
      <c r="L20" t="s">
        <v>212</v>
      </c>
      <c r="M20" t="s">
        <v>213</v>
      </c>
      <c r="N20" t="s">
        <v>213</v>
      </c>
      <c r="O20" t="s">
        <v>212</v>
      </c>
      <c r="P20" t="s">
        <v>212</v>
      </c>
      <c r="Q20" t="s">
        <v>212</v>
      </c>
      <c r="R20" t="s">
        <v>212</v>
      </c>
      <c r="S20" s="3"/>
      <c r="T2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0"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14.666666666666666</v>
      </c>
      <c r="V2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0"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2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20</v>
      </c>
      <c r="Z2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24</v>
      </c>
      <c r="AC2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0"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28</v>
      </c>
      <c r="AF2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1" spans="1:34" x14ac:dyDescent="0.55000000000000004">
      <c r="A21" t="s">
        <v>242</v>
      </c>
      <c r="B21" t="s">
        <v>243</v>
      </c>
      <c r="C21" s="4" t="s">
        <v>244</v>
      </c>
      <c r="D21" t="s">
        <v>212</v>
      </c>
      <c r="E21" t="s">
        <v>213</v>
      </c>
      <c r="F21" t="s">
        <v>212</v>
      </c>
      <c r="G21" t="s">
        <v>212</v>
      </c>
      <c r="H21" t="s">
        <v>212</v>
      </c>
      <c r="I21" t="s">
        <v>213</v>
      </c>
      <c r="J21" t="s">
        <v>212</v>
      </c>
      <c r="K21" t="s">
        <v>212</v>
      </c>
      <c r="L21" t="s">
        <v>212</v>
      </c>
      <c r="M21" t="s">
        <v>213</v>
      </c>
      <c r="N21" t="s">
        <v>213</v>
      </c>
      <c r="O21" t="s">
        <v>212</v>
      </c>
      <c r="P21" t="s">
        <v>212</v>
      </c>
      <c r="Q21" t="s">
        <v>212</v>
      </c>
      <c r="R21" t="s">
        <v>212</v>
      </c>
      <c r="S21" s="3"/>
      <c r="T2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1"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29.333333333333332</v>
      </c>
      <c r="V2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1"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2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40</v>
      </c>
      <c r="Z2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48</v>
      </c>
      <c r="AC2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1"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56</v>
      </c>
      <c r="AF2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1"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2" spans="1:34" x14ac:dyDescent="0.55000000000000004">
      <c r="A22" t="s">
        <v>245</v>
      </c>
      <c r="B22" t="s">
        <v>246</v>
      </c>
      <c r="C22" s="4" t="s">
        <v>247</v>
      </c>
      <c r="D22" t="s">
        <v>212</v>
      </c>
      <c r="E22" t="s">
        <v>213</v>
      </c>
      <c r="F22" t="s">
        <v>212</v>
      </c>
      <c r="G22" t="s">
        <v>212</v>
      </c>
      <c r="H22" t="s">
        <v>212</v>
      </c>
      <c r="I22" t="s">
        <v>213</v>
      </c>
      <c r="J22" t="s">
        <v>212</v>
      </c>
      <c r="K22" t="s">
        <v>212</v>
      </c>
      <c r="L22" t="s">
        <v>212</v>
      </c>
      <c r="M22" t="s">
        <v>213</v>
      </c>
      <c r="N22" t="s">
        <v>213</v>
      </c>
      <c r="O22" t="s">
        <v>212</v>
      </c>
      <c r="P22" t="s">
        <v>212</v>
      </c>
      <c r="Q22" t="s">
        <v>212</v>
      </c>
      <c r="R22" t="s">
        <v>212</v>
      </c>
      <c r="S22" s="3"/>
      <c r="T2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47.666666666666664</v>
      </c>
      <c r="V2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2"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2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65</v>
      </c>
      <c r="Z2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78</v>
      </c>
      <c r="AC2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91</v>
      </c>
      <c r="AF2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2"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3" spans="1:34" x14ac:dyDescent="0.55000000000000004">
      <c r="A23" t="s">
        <v>248</v>
      </c>
      <c r="B23" t="s">
        <v>249</v>
      </c>
      <c r="C23" s="4" t="s">
        <v>250</v>
      </c>
      <c r="D23" t="s">
        <v>212</v>
      </c>
      <c r="E23" t="s">
        <v>212</v>
      </c>
      <c r="F23" t="s">
        <v>212</v>
      </c>
      <c r="G23" t="s">
        <v>212</v>
      </c>
      <c r="H23" t="s">
        <v>213</v>
      </c>
      <c r="I23" t="s">
        <v>213</v>
      </c>
      <c r="J23" t="s">
        <v>212</v>
      </c>
      <c r="K23" t="s">
        <v>212</v>
      </c>
      <c r="L23" t="s">
        <v>212</v>
      </c>
      <c r="M23" t="s">
        <v>213</v>
      </c>
      <c r="N23" t="s">
        <v>212</v>
      </c>
      <c r="O23" t="s">
        <v>212</v>
      </c>
      <c r="P23" t="s">
        <v>212</v>
      </c>
      <c r="Q23" t="s">
        <v>212</v>
      </c>
      <c r="R23" t="s">
        <v>212</v>
      </c>
      <c r="S23" s="3"/>
      <c r="T2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2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51.333333333333336</v>
      </c>
      <c r="Y2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55</v>
      </c>
      <c r="Z2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66</v>
      </c>
      <c r="AC2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2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4" spans="1:34" x14ac:dyDescent="0.55000000000000004">
      <c r="A24" t="s">
        <v>251</v>
      </c>
      <c r="B24" t="s">
        <v>252</v>
      </c>
      <c r="C24" s="4" t="s">
        <v>253</v>
      </c>
      <c r="D24" t="s">
        <v>212</v>
      </c>
      <c r="E24" t="s">
        <v>212</v>
      </c>
      <c r="F24" t="s">
        <v>212</v>
      </c>
      <c r="G24" t="s">
        <v>212</v>
      </c>
      <c r="H24" t="s">
        <v>213</v>
      </c>
      <c r="I24" t="s">
        <v>213</v>
      </c>
      <c r="J24" t="s">
        <v>212</v>
      </c>
      <c r="K24" t="s">
        <v>212</v>
      </c>
      <c r="L24" t="s">
        <v>212</v>
      </c>
      <c r="M24" t="s">
        <v>213</v>
      </c>
      <c r="N24" t="s">
        <v>212</v>
      </c>
      <c r="O24" t="s">
        <v>212</v>
      </c>
      <c r="P24" t="s">
        <v>212</v>
      </c>
      <c r="Q24" t="s">
        <v>212</v>
      </c>
      <c r="R24" t="s">
        <v>212</v>
      </c>
      <c r="S24" s="3"/>
      <c r="T2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2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86.333333333333343</v>
      </c>
      <c r="Y2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92.5</v>
      </c>
      <c r="Z2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111</v>
      </c>
      <c r="AC2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2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5" spans="1:34" x14ac:dyDescent="0.55000000000000004">
      <c r="A25" t="s">
        <v>254</v>
      </c>
      <c r="B25" t="s">
        <v>255</v>
      </c>
      <c r="C25" s="4" t="s">
        <v>256</v>
      </c>
      <c r="D25" t="s">
        <v>212</v>
      </c>
      <c r="E25" t="s">
        <v>212</v>
      </c>
      <c r="F25" t="s">
        <v>212</v>
      </c>
      <c r="G25" t="s">
        <v>212</v>
      </c>
      <c r="H25" t="s">
        <v>213</v>
      </c>
      <c r="I25" t="s">
        <v>213</v>
      </c>
      <c r="J25" t="s">
        <v>212</v>
      </c>
      <c r="K25" t="s">
        <v>212</v>
      </c>
      <c r="L25" t="s">
        <v>212</v>
      </c>
      <c r="M25" t="s">
        <v>213</v>
      </c>
      <c r="N25" t="s">
        <v>212</v>
      </c>
      <c r="O25" t="s">
        <v>212</v>
      </c>
      <c r="P25" t="s">
        <v>212</v>
      </c>
      <c r="Q25" t="s">
        <v>212</v>
      </c>
      <c r="R25" t="s">
        <v>212</v>
      </c>
      <c r="S25" s="3"/>
      <c r="T2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2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121.33333333333334</v>
      </c>
      <c r="Y2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130</v>
      </c>
      <c r="Z2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156</v>
      </c>
      <c r="AC2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2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6" spans="1:34" x14ac:dyDescent="0.55000000000000004">
      <c r="A26" t="s">
        <v>257</v>
      </c>
      <c r="B26" t="s">
        <v>258</v>
      </c>
      <c r="C26" s="4" t="s">
        <v>15</v>
      </c>
      <c r="D26" t="s">
        <v>212</v>
      </c>
      <c r="E26" t="s">
        <v>212</v>
      </c>
      <c r="F26" t="s">
        <v>212</v>
      </c>
      <c r="G26" t="s">
        <v>212</v>
      </c>
      <c r="H26" t="s">
        <v>213</v>
      </c>
      <c r="I26" t="s">
        <v>213</v>
      </c>
      <c r="J26" t="s">
        <v>212</v>
      </c>
      <c r="K26" t="s">
        <v>212</v>
      </c>
      <c r="L26" t="s">
        <v>212</v>
      </c>
      <c r="M26" t="s">
        <v>213</v>
      </c>
      <c r="N26" t="s">
        <v>212</v>
      </c>
      <c r="O26" t="s">
        <v>212</v>
      </c>
      <c r="P26" t="s">
        <v>212</v>
      </c>
      <c r="Q26" t="s">
        <v>212</v>
      </c>
      <c r="R26" t="s">
        <v>212</v>
      </c>
      <c r="S26" s="3"/>
      <c r="T2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2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156.33333333333334</v>
      </c>
      <c r="Y2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167.5</v>
      </c>
      <c r="Z2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201</v>
      </c>
      <c r="AC2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2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7" spans="1:34" x14ac:dyDescent="0.55000000000000004">
      <c r="A27" t="s">
        <v>259</v>
      </c>
      <c r="B27" t="s">
        <v>260</v>
      </c>
      <c r="C27" s="4" t="s">
        <v>232</v>
      </c>
      <c r="D27" t="s">
        <v>212</v>
      </c>
      <c r="E27" t="s">
        <v>212</v>
      </c>
      <c r="F27" t="s">
        <v>212</v>
      </c>
      <c r="G27" t="s">
        <v>212</v>
      </c>
      <c r="H27" t="s">
        <v>213</v>
      </c>
      <c r="I27" t="s">
        <v>213</v>
      </c>
      <c r="J27" t="s">
        <v>212</v>
      </c>
      <c r="K27" t="s">
        <v>212</v>
      </c>
      <c r="L27" t="s">
        <v>212</v>
      </c>
      <c r="M27" t="s">
        <v>213</v>
      </c>
      <c r="N27" t="s">
        <v>212</v>
      </c>
      <c r="O27" t="s">
        <v>212</v>
      </c>
      <c r="P27" t="s">
        <v>212</v>
      </c>
      <c r="Q27" t="s">
        <v>212</v>
      </c>
      <c r="R27" t="s">
        <v>212</v>
      </c>
      <c r="S27" s="3"/>
      <c r="T2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2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2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2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2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2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8" spans="1:34" x14ac:dyDescent="0.55000000000000004">
      <c r="A28" t="s">
        <v>261</v>
      </c>
      <c r="B28" t="s">
        <v>262</v>
      </c>
      <c r="C28" s="4" t="s">
        <v>263</v>
      </c>
      <c r="D28" t="s">
        <v>212</v>
      </c>
      <c r="E28" t="s">
        <v>212</v>
      </c>
      <c r="F28" t="s">
        <v>212</v>
      </c>
      <c r="G28" t="s">
        <v>212</v>
      </c>
      <c r="H28" t="s">
        <v>213</v>
      </c>
      <c r="I28" t="s">
        <v>213</v>
      </c>
      <c r="J28" t="s">
        <v>212</v>
      </c>
      <c r="K28" t="s">
        <v>212</v>
      </c>
      <c r="L28" t="s">
        <v>212</v>
      </c>
      <c r="M28" t="s">
        <v>213</v>
      </c>
      <c r="N28" t="s">
        <v>212</v>
      </c>
      <c r="O28" t="s">
        <v>212</v>
      </c>
      <c r="P28" t="s">
        <v>212</v>
      </c>
      <c r="Q28" t="s">
        <v>212</v>
      </c>
      <c r="R28" t="s">
        <v>212</v>
      </c>
      <c r="S28" s="3"/>
      <c r="T2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2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58.333333333333336</v>
      </c>
      <c r="Y2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62.5</v>
      </c>
      <c r="Z2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75</v>
      </c>
      <c r="AC2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2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29" spans="1:34" x14ac:dyDescent="0.55000000000000004">
      <c r="A29" t="s">
        <v>264</v>
      </c>
      <c r="B29" t="s">
        <v>265</v>
      </c>
      <c r="C29" s="4" t="s">
        <v>266</v>
      </c>
      <c r="D29" t="s">
        <v>212</v>
      </c>
      <c r="E29" t="s">
        <v>212</v>
      </c>
      <c r="F29" t="s">
        <v>212</v>
      </c>
      <c r="G29" t="s">
        <v>212</v>
      </c>
      <c r="H29" t="s">
        <v>213</v>
      </c>
      <c r="I29" t="s">
        <v>213</v>
      </c>
      <c r="J29" t="s">
        <v>212</v>
      </c>
      <c r="K29" t="s">
        <v>212</v>
      </c>
      <c r="L29" t="s">
        <v>212</v>
      </c>
      <c r="M29" t="s">
        <v>213</v>
      </c>
      <c r="N29" t="s">
        <v>212</v>
      </c>
      <c r="O29" t="s">
        <v>212</v>
      </c>
      <c r="P29" t="s">
        <v>212</v>
      </c>
      <c r="Q29" t="s">
        <v>212</v>
      </c>
      <c r="R29" t="s">
        <v>212</v>
      </c>
      <c r="S29" s="3"/>
      <c r="T2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2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2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2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2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81.666666666666671</v>
      </c>
      <c r="Y2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87.5</v>
      </c>
      <c r="Z2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2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2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105</v>
      </c>
      <c r="AC2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2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2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2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2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2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0" spans="1:34" x14ac:dyDescent="0.55000000000000004">
      <c r="A30" t="s">
        <v>267</v>
      </c>
      <c r="B30" t="s">
        <v>268</v>
      </c>
      <c r="C30" s="4" t="s">
        <v>269</v>
      </c>
      <c r="D30" t="s">
        <v>212</v>
      </c>
      <c r="E30" t="s">
        <v>212</v>
      </c>
      <c r="F30" t="s">
        <v>212</v>
      </c>
      <c r="G30" t="s">
        <v>212</v>
      </c>
      <c r="H30" t="s">
        <v>213</v>
      </c>
      <c r="I30" t="s">
        <v>213</v>
      </c>
      <c r="J30" t="s">
        <v>212</v>
      </c>
      <c r="K30" t="s">
        <v>212</v>
      </c>
      <c r="L30" t="s">
        <v>212</v>
      </c>
      <c r="M30" t="s">
        <v>213</v>
      </c>
      <c r="N30" t="s">
        <v>212</v>
      </c>
      <c r="O30" t="s">
        <v>212</v>
      </c>
      <c r="P30" t="s">
        <v>212</v>
      </c>
      <c r="Q30" t="s">
        <v>212</v>
      </c>
      <c r="R30" t="s">
        <v>212</v>
      </c>
      <c r="S30" s="3"/>
      <c r="T3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109.66666666666667</v>
      </c>
      <c r="Y3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117.5</v>
      </c>
      <c r="Z3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141</v>
      </c>
      <c r="AC3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1" spans="1:34" x14ac:dyDescent="0.55000000000000004">
      <c r="A31" t="s">
        <v>270</v>
      </c>
      <c r="B31" t="s">
        <v>271</v>
      </c>
      <c r="C31" s="4" t="s">
        <v>229</v>
      </c>
      <c r="D31" t="s">
        <v>212</v>
      </c>
      <c r="E31" t="s">
        <v>212</v>
      </c>
      <c r="F31" t="s">
        <v>212</v>
      </c>
      <c r="G31" t="s">
        <v>212</v>
      </c>
      <c r="H31" t="s">
        <v>213</v>
      </c>
      <c r="I31" t="s">
        <v>213</v>
      </c>
      <c r="J31" t="s">
        <v>212</v>
      </c>
      <c r="K31" t="s">
        <v>212</v>
      </c>
      <c r="L31" t="s">
        <v>212</v>
      </c>
      <c r="M31" t="s">
        <v>213</v>
      </c>
      <c r="N31" t="s">
        <v>212</v>
      </c>
      <c r="O31" t="s">
        <v>212</v>
      </c>
      <c r="P31" t="s">
        <v>213</v>
      </c>
      <c r="Q31" t="s">
        <v>212</v>
      </c>
      <c r="R31" t="s">
        <v>212</v>
      </c>
      <c r="S31" s="3"/>
      <c r="T31"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1"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Y3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75</v>
      </c>
      <c r="Z3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90</v>
      </c>
      <c r="AC3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1"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1"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115</v>
      </c>
      <c r="AH3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2" spans="1:34" x14ac:dyDescent="0.55000000000000004">
      <c r="A32" t="s">
        <v>272</v>
      </c>
      <c r="B32" t="s">
        <v>273</v>
      </c>
      <c r="C32" s="4" t="s">
        <v>215</v>
      </c>
      <c r="D32" t="s">
        <v>212</v>
      </c>
      <c r="E32" t="s">
        <v>212</v>
      </c>
      <c r="F32" t="s">
        <v>212</v>
      </c>
      <c r="G32" t="s">
        <v>212</v>
      </c>
      <c r="H32" t="s">
        <v>213</v>
      </c>
      <c r="I32" t="s">
        <v>213</v>
      </c>
      <c r="J32" t="s">
        <v>212</v>
      </c>
      <c r="K32" t="s">
        <v>212</v>
      </c>
      <c r="L32" t="s">
        <v>212</v>
      </c>
      <c r="M32" t="s">
        <v>213</v>
      </c>
      <c r="N32" t="s">
        <v>212</v>
      </c>
      <c r="O32" t="s">
        <v>212</v>
      </c>
      <c r="P32" t="s">
        <v>213</v>
      </c>
      <c r="Q32" t="s">
        <v>212</v>
      </c>
      <c r="R32" t="s">
        <v>212</v>
      </c>
      <c r="S32" s="3"/>
      <c r="T32"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2"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3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3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3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2"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230</v>
      </c>
      <c r="AH3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3" spans="1:34" x14ac:dyDescent="0.55000000000000004">
      <c r="A33" t="s">
        <v>274</v>
      </c>
      <c r="B33" t="s">
        <v>275</v>
      </c>
      <c r="C33" s="4" t="s">
        <v>276</v>
      </c>
      <c r="D33" t="s">
        <v>212</v>
      </c>
      <c r="E33" t="s">
        <v>212</v>
      </c>
      <c r="F33" t="s">
        <v>212</v>
      </c>
      <c r="G33" t="s">
        <v>212</v>
      </c>
      <c r="H33" t="s">
        <v>213</v>
      </c>
      <c r="I33" t="s">
        <v>213</v>
      </c>
      <c r="J33" t="s">
        <v>212</v>
      </c>
      <c r="K33" t="s">
        <v>212</v>
      </c>
      <c r="L33" t="s">
        <v>212</v>
      </c>
      <c r="M33" t="s">
        <v>213</v>
      </c>
      <c r="N33" t="s">
        <v>212</v>
      </c>
      <c r="O33" t="s">
        <v>212</v>
      </c>
      <c r="P33" t="s">
        <v>212</v>
      </c>
      <c r="Q33" t="s">
        <v>212</v>
      </c>
      <c r="R33" t="s">
        <v>212</v>
      </c>
      <c r="S33" s="3"/>
      <c r="T3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3"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3"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53.666666666666671</v>
      </c>
      <c r="Y3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57.5</v>
      </c>
      <c r="Z33"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69</v>
      </c>
      <c r="AC3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3"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3"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3"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4" spans="1:34" x14ac:dyDescent="0.55000000000000004">
      <c r="A34" t="s">
        <v>277</v>
      </c>
      <c r="B34" t="s">
        <v>278</v>
      </c>
      <c r="C34" s="4" t="s">
        <v>215</v>
      </c>
      <c r="D34" t="s">
        <v>212</v>
      </c>
      <c r="E34" t="s">
        <v>212</v>
      </c>
      <c r="F34" t="s">
        <v>212</v>
      </c>
      <c r="G34" t="s">
        <v>212</v>
      </c>
      <c r="H34" t="s">
        <v>213</v>
      </c>
      <c r="I34" t="s">
        <v>213</v>
      </c>
      <c r="J34" t="s">
        <v>212</v>
      </c>
      <c r="K34" t="s">
        <v>212</v>
      </c>
      <c r="L34" t="s">
        <v>212</v>
      </c>
      <c r="M34" t="s">
        <v>213</v>
      </c>
      <c r="N34" t="s">
        <v>212</v>
      </c>
      <c r="O34" t="s">
        <v>212</v>
      </c>
      <c r="P34" t="s">
        <v>212</v>
      </c>
      <c r="Q34" t="s">
        <v>212</v>
      </c>
      <c r="R34" t="s">
        <v>212</v>
      </c>
      <c r="S34" s="3"/>
      <c r="T3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3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3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3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5" spans="1:34" x14ac:dyDescent="0.55000000000000004">
      <c r="A35" t="s">
        <v>279</v>
      </c>
      <c r="B35" t="s">
        <v>280</v>
      </c>
      <c r="C35" s="4" t="s">
        <v>215</v>
      </c>
      <c r="D35" t="s">
        <v>212</v>
      </c>
      <c r="E35" t="s">
        <v>212</v>
      </c>
      <c r="F35" t="s">
        <v>212</v>
      </c>
      <c r="G35" t="s">
        <v>212</v>
      </c>
      <c r="H35" t="s">
        <v>213</v>
      </c>
      <c r="I35" t="s">
        <v>213</v>
      </c>
      <c r="J35" t="s">
        <v>212</v>
      </c>
      <c r="K35" t="s">
        <v>212</v>
      </c>
      <c r="L35" t="s">
        <v>212</v>
      </c>
      <c r="M35" t="s">
        <v>213</v>
      </c>
      <c r="N35" t="s">
        <v>212</v>
      </c>
      <c r="O35" t="s">
        <v>212</v>
      </c>
      <c r="P35" t="s">
        <v>212</v>
      </c>
      <c r="Q35" t="s">
        <v>212</v>
      </c>
      <c r="R35" t="s">
        <v>212</v>
      </c>
      <c r="S35" s="3"/>
      <c r="T3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3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3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3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5"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6" spans="1:34" x14ac:dyDescent="0.55000000000000004">
      <c r="A36" t="s">
        <v>281</v>
      </c>
      <c r="B36" t="s">
        <v>282</v>
      </c>
      <c r="C36" s="4" t="s">
        <v>229</v>
      </c>
      <c r="D36" t="s">
        <v>212</v>
      </c>
      <c r="E36" t="s">
        <v>212</v>
      </c>
      <c r="F36" t="s">
        <v>212</v>
      </c>
      <c r="G36" t="s">
        <v>212</v>
      </c>
      <c r="H36" t="s">
        <v>213</v>
      </c>
      <c r="I36" t="s">
        <v>213</v>
      </c>
      <c r="J36" t="s">
        <v>212</v>
      </c>
      <c r="K36" t="s">
        <v>212</v>
      </c>
      <c r="L36" t="s">
        <v>212</v>
      </c>
      <c r="M36" t="s">
        <v>213</v>
      </c>
      <c r="N36" t="s">
        <v>212</v>
      </c>
      <c r="O36" t="s">
        <v>212</v>
      </c>
      <c r="P36" t="s">
        <v>212</v>
      </c>
      <c r="Q36" t="s">
        <v>212</v>
      </c>
      <c r="R36" t="s">
        <v>212</v>
      </c>
      <c r="S36" s="3"/>
      <c r="T3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6"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70</v>
      </c>
      <c r="Y3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75</v>
      </c>
      <c r="Z36"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90</v>
      </c>
      <c r="AC3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6"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6"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7" spans="1:34" x14ac:dyDescent="0.55000000000000004">
      <c r="A37" t="s">
        <v>289</v>
      </c>
      <c r="B37" t="s">
        <v>290</v>
      </c>
      <c r="C37" s="4" t="s">
        <v>291</v>
      </c>
      <c r="D37" t="s">
        <v>212</v>
      </c>
      <c r="E37" t="s">
        <v>212</v>
      </c>
      <c r="F37" t="s">
        <v>212</v>
      </c>
      <c r="G37" t="s">
        <v>212</v>
      </c>
      <c r="H37" t="s">
        <v>213</v>
      </c>
      <c r="I37" t="s">
        <v>213</v>
      </c>
      <c r="J37" t="s">
        <v>212</v>
      </c>
      <c r="K37" t="s">
        <v>212</v>
      </c>
      <c r="L37" t="s">
        <v>212</v>
      </c>
      <c r="M37" t="s">
        <v>213</v>
      </c>
      <c r="N37" t="s">
        <v>212</v>
      </c>
      <c r="O37" t="s">
        <v>212</v>
      </c>
      <c r="P37" t="s">
        <v>212</v>
      </c>
      <c r="Q37" t="s">
        <v>212</v>
      </c>
      <c r="R37" t="s">
        <v>212</v>
      </c>
      <c r="S37" s="3"/>
      <c r="T3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7"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126.00000000000001</v>
      </c>
      <c r="Y3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135</v>
      </c>
      <c r="Z3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162</v>
      </c>
      <c r="AC3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7"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7"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8" spans="1:34" x14ac:dyDescent="0.55000000000000004">
      <c r="A38" t="s">
        <v>292</v>
      </c>
      <c r="B38" t="s">
        <v>293</v>
      </c>
      <c r="C38" s="4" t="s">
        <v>294</v>
      </c>
      <c r="D38" t="s">
        <v>212</v>
      </c>
      <c r="E38" t="s">
        <v>212</v>
      </c>
      <c r="F38" t="s">
        <v>212</v>
      </c>
      <c r="G38" t="s">
        <v>212</v>
      </c>
      <c r="H38" t="s">
        <v>213</v>
      </c>
      <c r="I38" t="s">
        <v>213</v>
      </c>
      <c r="J38" t="s">
        <v>212</v>
      </c>
      <c r="K38" t="s">
        <v>212</v>
      </c>
      <c r="L38" t="s">
        <v>212</v>
      </c>
      <c r="M38" t="s">
        <v>213</v>
      </c>
      <c r="N38" t="s">
        <v>212</v>
      </c>
      <c r="O38" t="s">
        <v>212</v>
      </c>
      <c r="P38" t="s">
        <v>212</v>
      </c>
      <c r="Q38" t="s">
        <v>212</v>
      </c>
      <c r="R38" t="s">
        <v>212</v>
      </c>
      <c r="S38" s="3"/>
      <c r="T3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175</v>
      </c>
      <c r="Y3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187.5</v>
      </c>
      <c r="Z3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225</v>
      </c>
      <c r="AC3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39" spans="1:34" x14ac:dyDescent="0.55000000000000004">
      <c r="A39" t="s">
        <v>350</v>
      </c>
      <c r="B39" t="s">
        <v>351</v>
      </c>
      <c r="C39" s="4" t="s">
        <v>215</v>
      </c>
      <c r="D39" t="s">
        <v>212</v>
      </c>
      <c r="E39" t="s">
        <v>212</v>
      </c>
      <c r="F39" t="s">
        <v>212</v>
      </c>
      <c r="G39" t="s">
        <v>212</v>
      </c>
      <c r="H39" t="s">
        <v>212</v>
      </c>
      <c r="I39" t="s">
        <v>212</v>
      </c>
      <c r="J39" t="s">
        <v>212</v>
      </c>
      <c r="K39" t="s">
        <v>212</v>
      </c>
      <c r="L39" t="s">
        <v>212</v>
      </c>
      <c r="M39" t="s">
        <v>212</v>
      </c>
      <c r="N39" t="s">
        <v>212</v>
      </c>
      <c r="O39" t="s">
        <v>212</v>
      </c>
      <c r="P39" t="s">
        <v>212</v>
      </c>
      <c r="Q39" t="s">
        <v>213</v>
      </c>
      <c r="R39" t="s">
        <v>212</v>
      </c>
      <c r="S39" s="3"/>
      <c r="T3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3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39"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39"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39"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39"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3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3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39"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3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3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3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39"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39"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39"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240</v>
      </c>
    </row>
    <row r="40" spans="1:34" x14ac:dyDescent="0.55000000000000004">
      <c r="A40" t="s">
        <v>352</v>
      </c>
      <c r="B40" t="s">
        <v>353</v>
      </c>
      <c r="C40" s="4" t="s">
        <v>229</v>
      </c>
      <c r="D40" t="s">
        <v>212</v>
      </c>
      <c r="E40" t="s">
        <v>212</v>
      </c>
      <c r="F40" t="s">
        <v>212</v>
      </c>
      <c r="G40" t="s">
        <v>212</v>
      </c>
      <c r="H40" t="s">
        <v>212</v>
      </c>
      <c r="I40" t="s">
        <v>212</v>
      </c>
      <c r="J40" t="s">
        <v>212</v>
      </c>
      <c r="K40" t="s">
        <v>212</v>
      </c>
      <c r="L40" t="s">
        <v>212</v>
      </c>
      <c r="M40" t="s">
        <v>212</v>
      </c>
      <c r="N40" t="s">
        <v>212</v>
      </c>
      <c r="O40" t="s">
        <v>212</v>
      </c>
      <c r="P40" t="s">
        <v>212</v>
      </c>
      <c r="Q40" t="s">
        <v>213</v>
      </c>
      <c r="R40" t="s">
        <v>212</v>
      </c>
      <c r="S40" s="3"/>
      <c r="T4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40"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40"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0"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40"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4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0"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4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40"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40"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40"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120</v>
      </c>
    </row>
    <row r="41" spans="1:34" x14ac:dyDescent="0.55000000000000004">
      <c r="A41" t="s">
        <v>295</v>
      </c>
      <c r="B41" t="s">
        <v>296</v>
      </c>
      <c r="C41" s="4" t="s">
        <v>276</v>
      </c>
      <c r="D41" t="s">
        <v>213</v>
      </c>
      <c r="E41" t="s">
        <v>213</v>
      </c>
      <c r="F41" t="s">
        <v>213</v>
      </c>
      <c r="G41" t="s">
        <v>212</v>
      </c>
      <c r="H41" t="s">
        <v>213</v>
      </c>
      <c r="I41" t="s">
        <v>213</v>
      </c>
      <c r="J41" t="s">
        <v>212</v>
      </c>
      <c r="K41" t="s">
        <v>213</v>
      </c>
      <c r="L41" t="s">
        <v>212</v>
      </c>
      <c r="M41" t="s">
        <v>213</v>
      </c>
      <c r="N41" t="s">
        <v>213</v>
      </c>
      <c r="O41" t="s">
        <v>213</v>
      </c>
      <c r="P41" t="s">
        <v>213</v>
      </c>
      <c r="Q41" t="s">
        <v>212</v>
      </c>
      <c r="R41" t="s">
        <v>212</v>
      </c>
      <c r="S41" s="3"/>
      <c r="T41"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38.333333333333336</v>
      </c>
      <c r="U41"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42.166666666666664</v>
      </c>
      <c r="V41"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46</v>
      </c>
      <c r="W4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53.666666666666671</v>
      </c>
      <c r="Y4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57.5</v>
      </c>
      <c r="Z41"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1"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65.166666666666671</v>
      </c>
      <c r="AB4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69</v>
      </c>
      <c r="AC4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1"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80.5</v>
      </c>
      <c r="AF41"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84.333333333333329</v>
      </c>
      <c r="AG41"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88.166666666666671</v>
      </c>
      <c r="AH4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2" spans="1:34" x14ac:dyDescent="0.55000000000000004">
      <c r="A42" t="s">
        <v>297</v>
      </c>
      <c r="B42" t="s">
        <v>298</v>
      </c>
      <c r="C42" s="4" t="s">
        <v>215</v>
      </c>
      <c r="D42" t="s">
        <v>213</v>
      </c>
      <c r="E42" t="s">
        <v>213</v>
      </c>
      <c r="F42" t="s">
        <v>213</v>
      </c>
      <c r="G42" t="s">
        <v>212</v>
      </c>
      <c r="H42" t="s">
        <v>213</v>
      </c>
      <c r="I42" t="s">
        <v>213</v>
      </c>
      <c r="J42" t="s">
        <v>212</v>
      </c>
      <c r="K42" t="s">
        <v>213</v>
      </c>
      <c r="L42" t="s">
        <v>212</v>
      </c>
      <c r="M42" t="s">
        <v>213</v>
      </c>
      <c r="N42" t="s">
        <v>213</v>
      </c>
      <c r="O42" t="s">
        <v>213</v>
      </c>
      <c r="P42" t="s">
        <v>213</v>
      </c>
      <c r="Q42" t="s">
        <v>212</v>
      </c>
      <c r="R42" t="s">
        <v>212</v>
      </c>
      <c r="S42" s="3"/>
      <c r="T42"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100</v>
      </c>
      <c r="U4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110</v>
      </c>
      <c r="V42"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120</v>
      </c>
      <c r="W4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140</v>
      </c>
      <c r="Y4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150</v>
      </c>
      <c r="Z42"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2"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170</v>
      </c>
      <c r="AB4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180</v>
      </c>
      <c r="AC4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210</v>
      </c>
      <c r="AF42"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220</v>
      </c>
      <c r="AG4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230</v>
      </c>
      <c r="AH4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3" spans="1:34" x14ac:dyDescent="0.55000000000000004">
      <c r="A43" t="s">
        <v>354</v>
      </c>
      <c r="B43" t="s">
        <v>355</v>
      </c>
      <c r="C43" s="4" t="s">
        <v>276</v>
      </c>
      <c r="D43" t="s">
        <v>212</v>
      </c>
      <c r="E43" t="s">
        <v>213</v>
      </c>
      <c r="F43" t="s">
        <v>213</v>
      </c>
      <c r="G43" t="s">
        <v>212</v>
      </c>
      <c r="H43" t="s">
        <v>213</v>
      </c>
      <c r="I43" t="s">
        <v>213</v>
      </c>
      <c r="J43" t="s">
        <v>213</v>
      </c>
      <c r="K43" t="s">
        <v>212</v>
      </c>
      <c r="L43" t="s">
        <v>212</v>
      </c>
      <c r="M43" t="s">
        <v>213</v>
      </c>
      <c r="N43" t="s">
        <v>213</v>
      </c>
      <c r="O43" t="s">
        <v>213</v>
      </c>
      <c r="P43" t="s">
        <v>213</v>
      </c>
      <c r="Q43" t="s">
        <v>212</v>
      </c>
      <c r="R43" t="s">
        <v>213</v>
      </c>
      <c r="S43" s="3"/>
      <c r="T43"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3"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42.166666666666664</v>
      </c>
      <c r="V43"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46</v>
      </c>
      <c r="W4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53.666666666666671</v>
      </c>
      <c r="Y4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57.5</v>
      </c>
      <c r="Z43"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61.333333333333329</v>
      </c>
      <c r="AA4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69</v>
      </c>
      <c r="AC4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3"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76.666666666666671</v>
      </c>
      <c r="AE43"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80.5</v>
      </c>
      <c r="AF43"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84.333333333333329</v>
      </c>
      <c r="AG43"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88.166666666666671</v>
      </c>
      <c r="AH4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4" spans="1:34" x14ac:dyDescent="0.55000000000000004">
      <c r="A44" t="s">
        <v>356</v>
      </c>
      <c r="B44" t="s">
        <v>357</v>
      </c>
      <c r="C44" s="4" t="s">
        <v>232</v>
      </c>
      <c r="D44" t="s">
        <v>212</v>
      </c>
      <c r="E44" t="s">
        <v>213</v>
      </c>
      <c r="F44" t="s">
        <v>213</v>
      </c>
      <c r="G44" t="s">
        <v>212</v>
      </c>
      <c r="H44" t="s">
        <v>213</v>
      </c>
      <c r="I44" t="s">
        <v>213</v>
      </c>
      <c r="J44" t="s">
        <v>213</v>
      </c>
      <c r="K44" t="s">
        <v>212</v>
      </c>
      <c r="L44" t="s">
        <v>212</v>
      </c>
      <c r="M44" t="s">
        <v>213</v>
      </c>
      <c r="N44" t="s">
        <v>213</v>
      </c>
      <c r="O44" t="s">
        <v>213</v>
      </c>
      <c r="P44" t="s">
        <v>213</v>
      </c>
      <c r="Q44" t="s">
        <v>212</v>
      </c>
      <c r="R44" t="s">
        <v>213</v>
      </c>
      <c r="S44" s="3"/>
      <c r="T4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4"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44"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4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4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44"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4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4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4"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44"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44"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44"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4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5" spans="1:34" x14ac:dyDescent="0.55000000000000004">
      <c r="A45" t="s">
        <v>358</v>
      </c>
      <c r="B45" t="s">
        <v>359</v>
      </c>
      <c r="C45" s="4" t="s">
        <v>276</v>
      </c>
      <c r="D45" t="s">
        <v>212</v>
      </c>
      <c r="E45" t="s">
        <v>213</v>
      </c>
      <c r="F45" t="s">
        <v>213</v>
      </c>
      <c r="G45" t="s">
        <v>212</v>
      </c>
      <c r="H45" t="s">
        <v>213</v>
      </c>
      <c r="I45" t="s">
        <v>213</v>
      </c>
      <c r="J45" t="s">
        <v>213</v>
      </c>
      <c r="K45" t="s">
        <v>212</v>
      </c>
      <c r="L45" t="s">
        <v>212</v>
      </c>
      <c r="M45" t="s">
        <v>213</v>
      </c>
      <c r="N45" t="s">
        <v>213</v>
      </c>
      <c r="O45" t="s">
        <v>213</v>
      </c>
      <c r="P45" t="s">
        <v>213</v>
      </c>
      <c r="Q45" t="s">
        <v>212</v>
      </c>
      <c r="R45" t="s">
        <v>213</v>
      </c>
      <c r="S45" s="3"/>
      <c r="T4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5"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42.166666666666664</v>
      </c>
      <c r="V45"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46</v>
      </c>
      <c r="W4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53.666666666666671</v>
      </c>
      <c r="Y4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57.5</v>
      </c>
      <c r="Z45"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61.333333333333329</v>
      </c>
      <c r="AA4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69</v>
      </c>
      <c r="AC4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5"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76.666666666666671</v>
      </c>
      <c r="AE4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80.5</v>
      </c>
      <c r="AF45"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84.333333333333329</v>
      </c>
      <c r="AG45"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88.166666666666671</v>
      </c>
      <c r="AH4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6" spans="1:34" x14ac:dyDescent="0.55000000000000004">
      <c r="A46" t="s">
        <v>360</v>
      </c>
      <c r="B46" t="s">
        <v>361</v>
      </c>
      <c r="C46" s="4" t="s">
        <v>232</v>
      </c>
      <c r="D46" t="s">
        <v>212</v>
      </c>
      <c r="E46" t="s">
        <v>213</v>
      </c>
      <c r="F46" t="s">
        <v>213</v>
      </c>
      <c r="G46" t="s">
        <v>212</v>
      </c>
      <c r="H46" t="s">
        <v>213</v>
      </c>
      <c r="I46" t="s">
        <v>213</v>
      </c>
      <c r="J46" t="s">
        <v>213</v>
      </c>
      <c r="K46" t="s">
        <v>212</v>
      </c>
      <c r="L46" t="s">
        <v>212</v>
      </c>
      <c r="M46" t="s">
        <v>213</v>
      </c>
      <c r="N46" t="s">
        <v>213</v>
      </c>
      <c r="O46" t="s">
        <v>213</v>
      </c>
      <c r="P46" t="s">
        <v>213</v>
      </c>
      <c r="Q46" t="s">
        <v>212</v>
      </c>
      <c r="R46" t="s">
        <v>213</v>
      </c>
      <c r="S46" s="3"/>
      <c r="T4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6"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46"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4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4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46"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4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4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6"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4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46"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46"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4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7" spans="1:34" x14ac:dyDescent="0.55000000000000004">
      <c r="A47" t="s">
        <v>362</v>
      </c>
      <c r="B47" t="s">
        <v>363</v>
      </c>
      <c r="C47" s="4" t="s">
        <v>232</v>
      </c>
      <c r="D47" t="s">
        <v>212</v>
      </c>
      <c r="E47" t="s">
        <v>213</v>
      </c>
      <c r="F47" t="s">
        <v>213</v>
      </c>
      <c r="G47" t="s">
        <v>212</v>
      </c>
      <c r="H47" t="s">
        <v>213</v>
      </c>
      <c r="I47" t="s">
        <v>213</v>
      </c>
      <c r="J47" t="s">
        <v>213</v>
      </c>
      <c r="K47" t="s">
        <v>212</v>
      </c>
      <c r="L47" t="s">
        <v>212</v>
      </c>
      <c r="M47" t="s">
        <v>213</v>
      </c>
      <c r="N47" t="s">
        <v>213</v>
      </c>
      <c r="O47" t="s">
        <v>213</v>
      </c>
      <c r="P47" t="s">
        <v>213</v>
      </c>
      <c r="Q47" t="s">
        <v>212</v>
      </c>
      <c r="R47" t="s">
        <v>213</v>
      </c>
      <c r="S47" s="3"/>
      <c r="T4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47"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47"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47"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4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47"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4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4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4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7"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4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47"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4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4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8" spans="1:34" x14ac:dyDescent="0.55000000000000004">
      <c r="A48" t="s">
        <v>299</v>
      </c>
      <c r="B48" t="s">
        <v>300</v>
      </c>
      <c r="C48" s="4" t="s">
        <v>301</v>
      </c>
      <c r="D48" t="s">
        <v>213</v>
      </c>
      <c r="E48" t="s">
        <v>213</v>
      </c>
      <c r="F48" t="s">
        <v>213</v>
      </c>
      <c r="G48" t="s">
        <v>212</v>
      </c>
      <c r="H48" t="s">
        <v>213</v>
      </c>
      <c r="I48" t="s">
        <v>213</v>
      </c>
      <c r="J48" t="s">
        <v>212</v>
      </c>
      <c r="K48" t="s">
        <v>213</v>
      </c>
      <c r="L48" t="s">
        <v>212</v>
      </c>
      <c r="M48" t="s">
        <v>213</v>
      </c>
      <c r="N48" t="s">
        <v>213</v>
      </c>
      <c r="O48" t="s">
        <v>213</v>
      </c>
      <c r="P48" t="s">
        <v>213</v>
      </c>
      <c r="Q48" t="s">
        <v>212</v>
      </c>
      <c r="R48" t="s">
        <v>212</v>
      </c>
      <c r="S48" s="3"/>
      <c r="T48"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16.666666666666668</v>
      </c>
      <c r="U48"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18.333333333333332</v>
      </c>
      <c r="V48"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20</v>
      </c>
      <c r="W4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4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23.333333333333336</v>
      </c>
      <c r="Y4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25</v>
      </c>
      <c r="Z4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48"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28.333333333333336</v>
      </c>
      <c r="AB4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30</v>
      </c>
      <c r="AC4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8"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35</v>
      </c>
      <c r="AF48"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36.666666666666664</v>
      </c>
      <c r="AG48"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38.333333333333336</v>
      </c>
      <c r="AH4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49" spans="1:34" x14ac:dyDescent="0.55000000000000004">
      <c r="A49" t="s">
        <v>302</v>
      </c>
      <c r="B49" t="s">
        <v>303</v>
      </c>
      <c r="C49" s="4" t="s">
        <v>232</v>
      </c>
      <c r="D49" t="s">
        <v>213</v>
      </c>
      <c r="E49" t="s">
        <v>213</v>
      </c>
      <c r="F49" t="s">
        <v>213</v>
      </c>
      <c r="G49" t="s">
        <v>213</v>
      </c>
      <c r="H49" t="s">
        <v>213</v>
      </c>
      <c r="I49" t="s">
        <v>213</v>
      </c>
      <c r="J49" t="s">
        <v>213</v>
      </c>
      <c r="K49" t="s">
        <v>213</v>
      </c>
      <c r="L49" t="s">
        <v>212</v>
      </c>
      <c r="M49" t="s">
        <v>213</v>
      </c>
      <c r="N49" t="s">
        <v>213</v>
      </c>
      <c r="O49" t="s">
        <v>213</v>
      </c>
      <c r="P49" t="s">
        <v>213</v>
      </c>
      <c r="Q49" t="s">
        <v>212</v>
      </c>
      <c r="R49" t="s">
        <v>212</v>
      </c>
      <c r="S49" s="3"/>
      <c r="T49"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49"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49"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49"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4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4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49"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49"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4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4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4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49"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49"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49"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4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0" spans="1:34" x14ac:dyDescent="0.55000000000000004">
      <c r="A50" t="s">
        <v>304</v>
      </c>
      <c r="B50" t="s">
        <v>305</v>
      </c>
      <c r="C50" s="4" t="s">
        <v>232</v>
      </c>
      <c r="D50" t="s">
        <v>212</v>
      </c>
      <c r="E50" t="s">
        <v>212</v>
      </c>
      <c r="F50" t="s">
        <v>213</v>
      </c>
      <c r="G50" t="s">
        <v>213</v>
      </c>
      <c r="H50" t="s">
        <v>213</v>
      </c>
      <c r="I50" t="s">
        <v>213</v>
      </c>
      <c r="J50" t="s">
        <v>212</v>
      </c>
      <c r="K50" t="s">
        <v>212</v>
      </c>
      <c r="L50" t="s">
        <v>212</v>
      </c>
      <c r="M50" t="s">
        <v>213</v>
      </c>
      <c r="N50" t="s">
        <v>212</v>
      </c>
      <c r="O50" t="s">
        <v>213</v>
      </c>
      <c r="P50" t="s">
        <v>213</v>
      </c>
      <c r="Q50" t="s">
        <v>212</v>
      </c>
      <c r="R50" t="s">
        <v>212</v>
      </c>
      <c r="S50" s="3"/>
      <c r="T50"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0"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0"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50"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5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5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5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0"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5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0"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0"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50"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5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1" spans="1:34" x14ac:dyDescent="0.55000000000000004">
      <c r="A51" t="s">
        <v>306</v>
      </c>
      <c r="B51" t="s">
        <v>307</v>
      </c>
      <c r="C51" s="4" t="s">
        <v>232</v>
      </c>
      <c r="D51" t="s">
        <v>213</v>
      </c>
      <c r="E51" t="s">
        <v>213</v>
      </c>
      <c r="F51" t="s">
        <v>212</v>
      </c>
      <c r="G51" t="s">
        <v>212</v>
      </c>
      <c r="H51" t="s">
        <v>213</v>
      </c>
      <c r="I51" t="s">
        <v>213</v>
      </c>
      <c r="J51" t="s">
        <v>213</v>
      </c>
      <c r="K51" t="s">
        <v>212</v>
      </c>
      <c r="L51" t="s">
        <v>212</v>
      </c>
      <c r="M51" t="s">
        <v>213</v>
      </c>
      <c r="N51" t="s">
        <v>213</v>
      </c>
      <c r="O51" t="s">
        <v>212</v>
      </c>
      <c r="P51" t="s">
        <v>213</v>
      </c>
      <c r="Q51" t="s">
        <v>212</v>
      </c>
      <c r="R51" t="s">
        <v>212</v>
      </c>
      <c r="S51" s="3"/>
      <c r="T51"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51"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51"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1"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5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51"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51"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5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1"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51"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1"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5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2" spans="1:34" x14ac:dyDescent="0.55000000000000004">
      <c r="A52" t="s">
        <v>308</v>
      </c>
      <c r="B52" t="s">
        <v>309</v>
      </c>
      <c r="C52" s="4" t="s">
        <v>232</v>
      </c>
      <c r="D52" t="s">
        <v>213</v>
      </c>
      <c r="E52" t="s">
        <v>213</v>
      </c>
      <c r="F52" t="s">
        <v>212</v>
      </c>
      <c r="G52" t="s">
        <v>212</v>
      </c>
      <c r="H52" t="s">
        <v>213</v>
      </c>
      <c r="I52" t="s">
        <v>213</v>
      </c>
      <c r="J52" t="s">
        <v>213</v>
      </c>
      <c r="K52" t="s">
        <v>212</v>
      </c>
      <c r="L52" t="s">
        <v>212</v>
      </c>
      <c r="M52" t="s">
        <v>213</v>
      </c>
      <c r="N52" t="s">
        <v>213</v>
      </c>
      <c r="O52" t="s">
        <v>212</v>
      </c>
      <c r="P52" t="s">
        <v>213</v>
      </c>
      <c r="Q52" t="s">
        <v>212</v>
      </c>
      <c r="R52" t="s">
        <v>212</v>
      </c>
      <c r="S52" s="3"/>
      <c r="T52"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5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52"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5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52"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52"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5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52"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5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3" spans="1:34" x14ac:dyDescent="0.55000000000000004">
      <c r="A53" t="s">
        <v>310</v>
      </c>
      <c r="B53" t="s">
        <v>311</v>
      </c>
      <c r="C53" s="4" t="s">
        <v>232</v>
      </c>
      <c r="D53" t="s">
        <v>213</v>
      </c>
      <c r="E53" t="s">
        <v>213</v>
      </c>
      <c r="F53" t="s">
        <v>213</v>
      </c>
      <c r="G53" t="s">
        <v>212</v>
      </c>
      <c r="H53" t="s">
        <v>213</v>
      </c>
      <c r="I53" t="s">
        <v>213</v>
      </c>
      <c r="J53" t="s">
        <v>213</v>
      </c>
      <c r="K53" t="s">
        <v>212</v>
      </c>
      <c r="L53" t="s">
        <v>212</v>
      </c>
      <c r="M53" t="s">
        <v>213</v>
      </c>
      <c r="N53" t="s">
        <v>213</v>
      </c>
      <c r="O53" t="s">
        <v>213</v>
      </c>
      <c r="P53" t="s">
        <v>213</v>
      </c>
      <c r="Q53" t="s">
        <v>212</v>
      </c>
      <c r="R53" t="s">
        <v>212</v>
      </c>
      <c r="S53" s="3"/>
      <c r="T53"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53"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53"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53"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5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53"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53"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5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3"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53"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53"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5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4" spans="1:34" x14ac:dyDescent="0.55000000000000004">
      <c r="A54" t="s">
        <v>312</v>
      </c>
      <c r="B54" t="s">
        <v>313</v>
      </c>
      <c r="C54" s="4" t="s">
        <v>232</v>
      </c>
      <c r="D54" t="s">
        <v>212</v>
      </c>
      <c r="E54" t="s">
        <v>212</v>
      </c>
      <c r="F54" t="s">
        <v>212</v>
      </c>
      <c r="G54" t="s">
        <v>212</v>
      </c>
      <c r="H54" t="s">
        <v>212</v>
      </c>
      <c r="I54" t="s">
        <v>212</v>
      </c>
      <c r="J54" t="s">
        <v>212</v>
      </c>
      <c r="K54" t="s">
        <v>212</v>
      </c>
      <c r="L54" t="s">
        <v>213</v>
      </c>
      <c r="M54" t="s">
        <v>212</v>
      </c>
      <c r="N54" t="s">
        <v>212</v>
      </c>
      <c r="O54" t="s">
        <v>212</v>
      </c>
      <c r="P54" t="s">
        <v>212</v>
      </c>
      <c r="Q54" t="s">
        <v>212</v>
      </c>
      <c r="R54" t="s">
        <v>212</v>
      </c>
      <c r="S54" s="3"/>
      <c r="T54"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4"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4"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4"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4"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54"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54"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4"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4"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54" s="3">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47.5</v>
      </c>
      <c r="AD5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4"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4"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4"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5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5" spans="1:34" x14ac:dyDescent="0.55000000000000004">
      <c r="A55" t="s">
        <v>314</v>
      </c>
      <c r="B55" t="s">
        <v>315</v>
      </c>
      <c r="C55" s="4" t="s">
        <v>232</v>
      </c>
      <c r="D55" t="s">
        <v>212</v>
      </c>
      <c r="E55" t="s">
        <v>212</v>
      </c>
      <c r="F55" t="s">
        <v>213</v>
      </c>
      <c r="G55" t="s">
        <v>213</v>
      </c>
      <c r="H55" t="s">
        <v>213</v>
      </c>
      <c r="I55" t="s">
        <v>213</v>
      </c>
      <c r="J55" t="s">
        <v>213</v>
      </c>
      <c r="K55" t="s">
        <v>212</v>
      </c>
      <c r="L55" t="s">
        <v>212</v>
      </c>
      <c r="M55" t="s">
        <v>213</v>
      </c>
      <c r="N55" t="s">
        <v>212</v>
      </c>
      <c r="O55" t="s">
        <v>213</v>
      </c>
      <c r="P55" t="s">
        <v>213</v>
      </c>
      <c r="Q55" t="s">
        <v>212</v>
      </c>
      <c r="R55" t="s">
        <v>213</v>
      </c>
      <c r="S55" s="3"/>
      <c r="T55"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5"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5"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55"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5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5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55"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5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5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5"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55"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5"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55"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5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6" spans="1:34" x14ac:dyDescent="0.55000000000000004">
      <c r="A56" t="s">
        <v>314</v>
      </c>
      <c r="B56" t="s">
        <v>366</v>
      </c>
      <c r="C56" s="4" t="s">
        <v>367</v>
      </c>
      <c r="D56" t="s">
        <v>212</v>
      </c>
      <c r="E56" t="s">
        <v>212</v>
      </c>
      <c r="F56" t="s">
        <v>213</v>
      </c>
      <c r="G56" t="s">
        <v>213</v>
      </c>
      <c r="H56" t="s">
        <v>213</v>
      </c>
      <c r="I56" t="s">
        <v>213</v>
      </c>
      <c r="J56" t="s">
        <v>213</v>
      </c>
      <c r="K56" t="s">
        <v>212</v>
      </c>
      <c r="L56" t="s">
        <v>212</v>
      </c>
      <c r="M56" t="s">
        <v>213</v>
      </c>
      <c r="N56" t="s">
        <v>212</v>
      </c>
      <c r="O56" t="s">
        <v>213</v>
      </c>
      <c r="P56" t="s">
        <v>213</v>
      </c>
      <c r="Q56" t="s">
        <v>212</v>
      </c>
      <c r="R56" t="s">
        <v>213</v>
      </c>
      <c r="S56" s="3"/>
      <c r="T56"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6"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6"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0</v>
      </c>
      <c r="W56"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0</v>
      </c>
      <c r="X5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0</v>
      </c>
      <c r="Y5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0</v>
      </c>
      <c r="Z56"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0</v>
      </c>
      <c r="AA56"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0</v>
      </c>
      <c r="AC5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6"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0</v>
      </c>
      <c r="AE56"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6"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0</v>
      </c>
      <c r="AG56"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0</v>
      </c>
      <c r="AH5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7" spans="1:34" x14ac:dyDescent="0.55000000000000004">
      <c r="A57" t="s">
        <v>316</v>
      </c>
      <c r="B57" t="s">
        <v>317</v>
      </c>
      <c r="C57" s="4" t="s">
        <v>232</v>
      </c>
      <c r="D57" t="s">
        <v>212</v>
      </c>
      <c r="E57" t="s">
        <v>212</v>
      </c>
      <c r="F57" t="s">
        <v>213</v>
      </c>
      <c r="G57" t="s">
        <v>213</v>
      </c>
      <c r="H57" t="s">
        <v>213</v>
      </c>
      <c r="I57" t="s">
        <v>213</v>
      </c>
      <c r="J57" t="s">
        <v>212</v>
      </c>
      <c r="K57" t="s">
        <v>212</v>
      </c>
      <c r="L57" t="s">
        <v>212</v>
      </c>
      <c r="M57" t="s">
        <v>213</v>
      </c>
      <c r="N57" t="s">
        <v>212</v>
      </c>
      <c r="O57" t="s">
        <v>213</v>
      </c>
      <c r="P57" t="s">
        <v>213</v>
      </c>
      <c r="Q57" t="s">
        <v>212</v>
      </c>
      <c r="R57" t="s">
        <v>213</v>
      </c>
      <c r="S57" s="3"/>
      <c r="T57"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7"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7"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57"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5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5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57"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7"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5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7" s="3">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50</v>
      </c>
      <c r="AE57"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7"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5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57"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8" spans="1:34" x14ac:dyDescent="0.55000000000000004">
      <c r="A58" t="s">
        <v>318</v>
      </c>
      <c r="B58" t="s">
        <v>319</v>
      </c>
      <c r="C58" s="4" t="s">
        <v>232</v>
      </c>
      <c r="D58" t="s">
        <v>212</v>
      </c>
      <c r="E58" t="s">
        <v>212</v>
      </c>
      <c r="F58" t="s">
        <v>212</v>
      </c>
      <c r="G58" t="s">
        <v>212</v>
      </c>
      <c r="H58" t="s">
        <v>212</v>
      </c>
      <c r="I58" t="s">
        <v>212</v>
      </c>
      <c r="J58" t="s">
        <v>212</v>
      </c>
      <c r="K58" t="s">
        <v>212</v>
      </c>
      <c r="L58" t="s">
        <v>213</v>
      </c>
      <c r="M58" t="s">
        <v>212</v>
      </c>
      <c r="N58" t="s">
        <v>212</v>
      </c>
      <c r="O58" t="s">
        <v>212</v>
      </c>
      <c r="P58" t="s">
        <v>212</v>
      </c>
      <c r="Q58" t="s">
        <v>212</v>
      </c>
      <c r="R58" t="s">
        <v>212</v>
      </c>
      <c r="S58" s="3"/>
      <c r="T5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8"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58"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58" s="3" t="str">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
      </c>
      <c r="Y58" s="3" t="str">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
      </c>
      <c r="Z58"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8" s="3" t="str">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
      </c>
      <c r="AC58" s="3">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47.5</v>
      </c>
      <c r="AD5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8"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58" s="3" t="str">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
      </c>
      <c r="AH5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59" spans="1:34" x14ac:dyDescent="0.55000000000000004">
      <c r="A59" t="s">
        <v>320</v>
      </c>
      <c r="B59" t="s">
        <v>321</v>
      </c>
      <c r="C59" s="4" t="s">
        <v>232</v>
      </c>
      <c r="D59" t="s">
        <v>212</v>
      </c>
      <c r="E59" t="s">
        <v>212</v>
      </c>
      <c r="F59" t="s">
        <v>213</v>
      </c>
      <c r="G59" t="s">
        <v>213</v>
      </c>
      <c r="H59" t="s">
        <v>213</v>
      </c>
      <c r="I59" t="s">
        <v>213</v>
      </c>
      <c r="J59" t="s">
        <v>212</v>
      </c>
      <c r="K59" t="s">
        <v>212</v>
      </c>
      <c r="L59" t="s">
        <v>212</v>
      </c>
      <c r="M59" t="s">
        <v>213</v>
      </c>
      <c r="N59" t="s">
        <v>212</v>
      </c>
      <c r="O59" t="s">
        <v>213</v>
      </c>
      <c r="P59" t="s">
        <v>213</v>
      </c>
      <c r="Q59" t="s">
        <v>212</v>
      </c>
      <c r="R59" t="s">
        <v>212</v>
      </c>
      <c r="S59" s="3"/>
      <c r="T59"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59" s="3" t="str">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
      </c>
      <c r="V59"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59"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59"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59"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59"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59"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59"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59"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59"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59" s="3" t="str">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
      </c>
      <c r="AF59"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59"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59"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0" spans="1:34" x14ac:dyDescent="0.55000000000000004">
      <c r="A60" t="s">
        <v>322</v>
      </c>
      <c r="B60" t="s">
        <v>323</v>
      </c>
      <c r="C60" s="4" t="s">
        <v>232</v>
      </c>
      <c r="D60" t="s">
        <v>213</v>
      </c>
      <c r="E60" t="s">
        <v>213</v>
      </c>
      <c r="F60" t="s">
        <v>213</v>
      </c>
      <c r="G60" t="s">
        <v>213</v>
      </c>
      <c r="H60" t="s">
        <v>213</v>
      </c>
      <c r="I60" t="s">
        <v>213</v>
      </c>
      <c r="J60" t="s">
        <v>212</v>
      </c>
      <c r="K60" t="s">
        <v>213</v>
      </c>
      <c r="L60" t="s">
        <v>212</v>
      </c>
      <c r="M60" t="s">
        <v>213</v>
      </c>
      <c r="N60" t="s">
        <v>213</v>
      </c>
      <c r="O60" t="s">
        <v>213</v>
      </c>
      <c r="P60" t="s">
        <v>213</v>
      </c>
      <c r="Q60" t="s">
        <v>212</v>
      </c>
      <c r="R60" t="s">
        <v>212</v>
      </c>
      <c r="S60" s="3"/>
      <c r="T60"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60"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60"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60"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60"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60"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60"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60"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60"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60"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0"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0"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60"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60"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60"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1" spans="1:34" x14ac:dyDescent="0.55000000000000004">
      <c r="A61" t="s">
        <v>324</v>
      </c>
      <c r="B61" t="s">
        <v>325</v>
      </c>
      <c r="C61" s="4" t="s">
        <v>232</v>
      </c>
      <c r="D61" t="s">
        <v>213</v>
      </c>
      <c r="E61" t="s">
        <v>213</v>
      </c>
      <c r="F61" t="s">
        <v>213</v>
      </c>
      <c r="G61" t="s">
        <v>213</v>
      </c>
      <c r="H61" t="s">
        <v>213</v>
      </c>
      <c r="I61" t="s">
        <v>213</v>
      </c>
      <c r="J61" t="s">
        <v>213</v>
      </c>
      <c r="K61" t="s">
        <v>213</v>
      </c>
      <c r="L61" t="s">
        <v>212</v>
      </c>
      <c r="M61" t="s">
        <v>213</v>
      </c>
      <c r="N61" t="s">
        <v>213</v>
      </c>
      <c r="O61" t="s">
        <v>213</v>
      </c>
      <c r="P61" t="s">
        <v>213</v>
      </c>
      <c r="Q61" t="s">
        <v>212</v>
      </c>
      <c r="R61" t="s">
        <v>212</v>
      </c>
      <c r="S61" s="3"/>
      <c r="T61"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61"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61"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61"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61"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61"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61"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61"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61"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61"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1"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1"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61"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61"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61"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2" spans="1:34" x14ac:dyDescent="0.55000000000000004">
      <c r="A62" t="s">
        <v>326</v>
      </c>
      <c r="B62" t="s">
        <v>327</v>
      </c>
      <c r="C62" s="4" t="s">
        <v>232</v>
      </c>
      <c r="D62" t="s">
        <v>213</v>
      </c>
      <c r="E62" t="s">
        <v>213</v>
      </c>
      <c r="F62" t="s">
        <v>213</v>
      </c>
      <c r="G62" t="s">
        <v>212</v>
      </c>
      <c r="H62" t="s">
        <v>213</v>
      </c>
      <c r="I62" t="s">
        <v>213</v>
      </c>
      <c r="J62" t="s">
        <v>213</v>
      </c>
      <c r="K62" t="s">
        <v>213</v>
      </c>
      <c r="L62" t="s">
        <v>212</v>
      </c>
      <c r="M62" t="s">
        <v>213</v>
      </c>
      <c r="N62" t="s">
        <v>213</v>
      </c>
      <c r="O62" t="s">
        <v>213</v>
      </c>
      <c r="P62" t="s">
        <v>213</v>
      </c>
      <c r="Q62" t="s">
        <v>212</v>
      </c>
      <c r="R62" t="s">
        <v>212</v>
      </c>
      <c r="S62" s="3"/>
      <c r="T62"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62"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62"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62"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62"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62"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62"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62"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62"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62"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2"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2"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62"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62"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62"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3" spans="1:34" x14ac:dyDescent="0.55000000000000004">
      <c r="A63" t="s">
        <v>328</v>
      </c>
      <c r="B63" t="s">
        <v>329</v>
      </c>
      <c r="C63" s="4" t="s">
        <v>232</v>
      </c>
      <c r="D63" t="s">
        <v>213</v>
      </c>
      <c r="E63" t="s">
        <v>213</v>
      </c>
      <c r="F63" t="s">
        <v>213</v>
      </c>
      <c r="G63" t="s">
        <v>213</v>
      </c>
      <c r="H63" t="s">
        <v>213</v>
      </c>
      <c r="I63" t="s">
        <v>213</v>
      </c>
      <c r="J63" t="s">
        <v>213</v>
      </c>
      <c r="K63" t="s">
        <v>213</v>
      </c>
      <c r="L63" t="s">
        <v>212</v>
      </c>
      <c r="M63" t="s">
        <v>213</v>
      </c>
      <c r="N63" t="s">
        <v>213</v>
      </c>
      <c r="O63" t="s">
        <v>213</v>
      </c>
      <c r="P63" t="s">
        <v>213</v>
      </c>
      <c r="Q63" t="s">
        <v>212</v>
      </c>
      <c r="R63" t="s">
        <v>212</v>
      </c>
      <c r="S63" s="3"/>
      <c r="T63"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63"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63"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63"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63"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63"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63"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63"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63"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63"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3"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3"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63"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63"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63"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4" spans="1:34" x14ac:dyDescent="0.55000000000000004">
      <c r="A64" t="s">
        <v>330</v>
      </c>
      <c r="B64" t="s">
        <v>331</v>
      </c>
      <c r="C64" s="4" t="s">
        <v>232</v>
      </c>
      <c r="D64" t="s">
        <v>213</v>
      </c>
      <c r="E64" t="s">
        <v>213</v>
      </c>
      <c r="F64" t="s">
        <v>213</v>
      </c>
      <c r="G64" t="s">
        <v>213</v>
      </c>
      <c r="H64" t="s">
        <v>213</v>
      </c>
      <c r="I64" t="s">
        <v>213</v>
      </c>
      <c r="J64" t="s">
        <v>213</v>
      </c>
      <c r="K64" t="s">
        <v>213</v>
      </c>
      <c r="L64" t="s">
        <v>212</v>
      </c>
      <c r="M64" t="s">
        <v>213</v>
      </c>
      <c r="N64" t="s">
        <v>213</v>
      </c>
      <c r="O64" t="s">
        <v>213</v>
      </c>
      <c r="P64" t="s">
        <v>213</v>
      </c>
      <c r="Q64" t="s">
        <v>212</v>
      </c>
      <c r="R64" t="s">
        <v>212</v>
      </c>
      <c r="S64" s="3"/>
      <c r="T64"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64"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64"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64"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64"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64"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64"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64"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64"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64"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4"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4"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64"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64"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64"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5" spans="1:34" x14ac:dyDescent="0.55000000000000004">
      <c r="A65" t="s">
        <v>332</v>
      </c>
      <c r="B65" t="s">
        <v>333</v>
      </c>
      <c r="C65" s="4" t="s">
        <v>232</v>
      </c>
      <c r="D65" t="s">
        <v>213</v>
      </c>
      <c r="E65" t="s">
        <v>213</v>
      </c>
      <c r="F65" t="s">
        <v>212</v>
      </c>
      <c r="G65" t="s">
        <v>212</v>
      </c>
      <c r="H65" t="s">
        <v>213</v>
      </c>
      <c r="I65" t="s">
        <v>213</v>
      </c>
      <c r="J65" t="s">
        <v>212</v>
      </c>
      <c r="K65" t="s">
        <v>212</v>
      </c>
      <c r="L65" t="s">
        <v>212</v>
      </c>
      <c r="M65" t="s">
        <v>213</v>
      </c>
      <c r="N65" t="s">
        <v>213</v>
      </c>
      <c r="O65" t="s">
        <v>212</v>
      </c>
      <c r="P65" t="s">
        <v>213</v>
      </c>
      <c r="Q65" t="s">
        <v>212</v>
      </c>
      <c r="R65" t="s">
        <v>212</v>
      </c>
      <c r="S65" s="3"/>
      <c r="T65"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65"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65"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65"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65"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65"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65" s="3" t="str">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
      </c>
      <c r="AA65"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65"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65"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5"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5"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65"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65"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65"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6" spans="1:34" x14ac:dyDescent="0.55000000000000004">
      <c r="A66" t="s">
        <v>334</v>
      </c>
      <c r="B66" t="s">
        <v>335</v>
      </c>
      <c r="C66" s="4" t="s">
        <v>232</v>
      </c>
      <c r="D66" t="s">
        <v>213</v>
      </c>
      <c r="E66" t="s">
        <v>213</v>
      </c>
      <c r="F66" t="s">
        <v>213</v>
      </c>
      <c r="G66" t="s">
        <v>212</v>
      </c>
      <c r="H66" t="s">
        <v>213</v>
      </c>
      <c r="I66" t="s">
        <v>213</v>
      </c>
      <c r="J66" t="s">
        <v>213</v>
      </c>
      <c r="K66" t="s">
        <v>213</v>
      </c>
      <c r="L66" t="s">
        <v>212</v>
      </c>
      <c r="M66" t="s">
        <v>213</v>
      </c>
      <c r="N66" t="s">
        <v>213</v>
      </c>
      <c r="O66" t="s">
        <v>213</v>
      </c>
      <c r="P66" t="s">
        <v>213</v>
      </c>
      <c r="Q66" t="s">
        <v>212</v>
      </c>
      <c r="R66" t="s">
        <v>212</v>
      </c>
      <c r="S66" s="3"/>
      <c r="T66"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25</v>
      </c>
      <c r="U66"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66"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66" s="3" t="str">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
      </c>
      <c r="X66"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66"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66"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66"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42.5</v>
      </c>
      <c r="AB66"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66"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6"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6"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66"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55</v>
      </c>
      <c r="AG66"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66"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row r="67" spans="1:34" x14ac:dyDescent="0.55000000000000004">
      <c r="A67" t="s">
        <v>336</v>
      </c>
      <c r="B67" t="s">
        <v>337</v>
      </c>
      <c r="C67" s="4" t="s">
        <v>212</v>
      </c>
      <c r="D67" t="s">
        <v>213</v>
      </c>
      <c r="E67" t="s">
        <v>213</v>
      </c>
      <c r="F67" t="s">
        <v>213</v>
      </c>
      <c r="G67" t="s">
        <v>213</v>
      </c>
      <c r="H67" t="s">
        <v>213</v>
      </c>
      <c r="I67" t="s">
        <v>213</v>
      </c>
      <c r="J67" t="s">
        <v>213</v>
      </c>
      <c r="K67" t="s">
        <v>213</v>
      </c>
      <c r="L67" t="s">
        <v>212</v>
      </c>
      <c r="M67" t="s">
        <v>213</v>
      </c>
      <c r="N67" t="s">
        <v>213</v>
      </c>
      <c r="O67" t="s">
        <v>213</v>
      </c>
      <c r="P67" t="s">
        <v>213</v>
      </c>
      <c r="Q67" t="s">
        <v>213</v>
      </c>
      <c r="R67" t="s">
        <v>212</v>
      </c>
      <c r="S67" s="3">
        <v>30</v>
      </c>
      <c r="T67" s="3">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30</v>
      </c>
      <c r="U67"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30</v>
      </c>
      <c r="V67" s="3">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30</v>
      </c>
      <c r="W67"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30</v>
      </c>
      <c r="X67"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30</v>
      </c>
      <c r="Y67"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30</v>
      </c>
      <c r="Z67"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30</v>
      </c>
      <c r="AA67" s="3">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30</v>
      </c>
      <c r="AB67"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30</v>
      </c>
      <c r="AC67"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7"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7"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30</v>
      </c>
      <c r="AF67" s="3">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30</v>
      </c>
      <c r="AG67"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30</v>
      </c>
      <c r="AH67" s="3">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30</v>
      </c>
    </row>
    <row r="68" spans="1:34" x14ac:dyDescent="0.55000000000000004">
      <c r="A68" t="s">
        <v>10</v>
      </c>
      <c r="B68" t="s">
        <v>338</v>
      </c>
      <c r="C68" s="4" t="s">
        <v>232</v>
      </c>
      <c r="D68" t="s">
        <v>212</v>
      </c>
      <c r="E68" t="s">
        <v>213</v>
      </c>
      <c r="F68" t="s">
        <v>212</v>
      </c>
      <c r="G68" t="s">
        <v>213</v>
      </c>
      <c r="H68" t="s">
        <v>213</v>
      </c>
      <c r="I68" t="s">
        <v>213</v>
      </c>
      <c r="J68" t="s">
        <v>213</v>
      </c>
      <c r="K68" t="s">
        <v>212</v>
      </c>
      <c r="L68" t="s">
        <v>212</v>
      </c>
      <c r="M68" t="s">
        <v>213</v>
      </c>
      <c r="N68" t="s">
        <v>213</v>
      </c>
      <c r="O68" t="s">
        <v>212</v>
      </c>
      <c r="P68" t="s">
        <v>213</v>
      </c>
      <c r="Q68" t="s">
        <v>212</v>
      </c>
      <c r="R68" t="s">
        <v>212</v>
      </c>
      <c r="S68" s="3"/>
      <c r="T68" s="3" t="str">
        <f>IF(TableOutpatientRates2627[[#This Row],[AOD Group Allowed]]="Y",IF(NOT(ISBLANK(TableOutpatientRates2627[[#This Row],[Standard Rate]])),TableOutpatientRates2627[Standard Rate],INDEX(TableOutpatientHourlyRates2627[Hourly Rate],MATCH("AOD Group",TableOutpatientHourlyRates2627[Group Name],0))/60*TableOutpatientRates2627[[#This Row],[Minutes for Rate]]),"")</f>
        <v/>
      </c>
      <c r="U68" s="3">
        <f>IF(TableOutpatientRates2627[[#This Row],[LPHA Group Allowed]]="Y",IF(NOT(ISBLANK(TableOutpatientRates2627[[#This Row],[Standard Rate]])),TableOutpatientRates2627[Standard Rate],INDEX(TableOutpatientHourlyRates2627[Hourly Rate],MATCH("LPHA Group",TableOutpatientHourlyRates2627[Group Name],0))/60*TableOutpatientRates2627[[#This Row],[Minutes for Rate]]),"")</f>
        <v>27.5</v>
      </c>
      <c r="V68" s="3" t="str">
        <f>IF(TableOutpatientRates2627[[#This Row],[LVN Group Allowed]]="Y",IF(NOT(ISBLANK(TableOutpatientRates2627[[#This Row],[Standard Rate]])),TableOutpatientRates2627[Standard Rate],INDEX(TableOutpatientHourlyRates2627[Hourly Rate],MATCH("LVN Group",TableOutpatientHourlyRates2627[Group Name],0))/60*TableOutpatientRates2627[[#This Row],[Minutes for Rate]]),"")</f>
        <v/>
      </c>
      <c r="W68" s="3">
        <f>IF(TableOutpatientRates2627[[#This Row],[MA Group Allowed]]="Y",IF(NOT(ISBLANK(TableOutpatientRates2627[[#This Row],[Standard Rate]])),TableOutpatientRates2627[Standard Rate],INDEX(TableOutpatientHourlyRates2627[Hourly Rate],MATCH("MA Group",TableOutpatientHourlyRates2627[Group Name],0))/60*TableOutpatientRates2627[[#This Row],[Minutes for Rate]]),"")</f>
        <v>32.5</v>
      </c>
      <c r="X68" s="3">
        <f>IF(TableOutpatientRates2627[[#This Row],[MD Group Allowed]]="Y",IF(NOT(ISBLANK(TableOutpatientRates2627[[#This Row],[Standard Rate]])),TableOutpatientRates2627[Standard Rate],INDEX(TableOutpatientHourlyRates2627[Hourly Rate],MATCH("MD Group",TableOutpatientHourlyRates2627[Group Name],0))/60*TableOutpatientRates2627[[#This Row],[Minutes for Rate]]),"")</f>
        <v>35</v>
      </c>
      <c r="Y68" s="3">
        <f>IF(TableOutpatientRates2627[[#This Row],[NP Group Allowed]]="Y",IF(NOT(ISBLANK(TableOutpatientRates2627[[#This Row],[Standard Rate]])),TableOutpatientRates2627[Standard Rate],INDEX(TableOutpatientHourlyRates2627[Hourly Rate],MATCH("NP Group",TableOutpatientHourlyRates2627[Group Name],0))/60*TableOutpatientRates2627[[#This Row],[Minutes for Rate]]),"")</f>
        <v>37.5</v>
      </c>
      <c r="Z68" s="3">
        <f>IF(TableOutpatientRates2627[[#This Row],[OT Group Allowed]]="Y",IF(NOT(ISBLANK(TableOutpatientRates2627[[#This Row],[Standard Rate]])),TableOutpatientRates2627[Standard Rate],INDEX(TableOutpatientHourlyRates2627[Hourly Rate],MATCH("OT Group",TableOutpatientHourlyRates2627[Group Name],0))/60*TableOutpatientRates2627[[#This Row],[Minutes for Rate]]),"")</f>
        <v>40</v>
      </c>
      <c r="AA68" s="3" t="str">
        <f>IF(TableOutpatientRates2627[[#This Row],[OTHER Group Allowed]]="Y",IF(NOT(ISBLANK(TableOutpatientRates2627[[#This Row],[Standard Rate]])),TableOutpatientRates2627[Standard Rate],INDEX(TableOutpatientHourlyRates2627[Hourly Rate],MATCH("OTHER Group",TableOutpatientHourlyRates2627[Group Name],0))/60*TableOutpatientRates2627[[#This Row],[Minutes for Rate]]),"")</f>
        <v/>
      </c>
      <c r="AB68" s="3">
        <f>IF(TableOutpatientRates2627[[#This Row],[PA Group Allowed]]="Y",IF(NOT(ISBLANK(TableOutpatientRates2627[[#This Row],[Standard Rate]])),TableOutpatientRates2627[Standard Rate],INDEX(TableOutpatientHourlyRates2627[Hourly Rate],MATCH("PA Group",TableOutpatientHourlyRates2627[Group Name],0))/60*TableOutpatientRates2627[[#This Row],[Minutes for Rate]]),"")</f>
        <v>45</v>
      </c>
      <c r="AC68" s="3" t="str">
        <f>IF(TableOutpatientRates2627[[#This Row],[PEER Group Allowed]]="Y",IF(NOT(ISBLANK(TableOutpatientRates2627[[#This Row],[Standard Rate]])),TableOutpatientRates2627[Standard Rate],INDEX(TableOutpatientHourlyRates2627[Hourly Rate],MATCH("PEER Group",TableOutpatientHourlyRates2627[Group Name],0))/60*TableOutpatientRates2627[[#This Row],[Minutes for Rate]]),"")</f>
        <v/>
      </c>
      <c r="AD68" s="3" t="str">
        <f>IF(TableOutpatientRates2627[[#This Row],[PHARM Group Allowed]]="Y",IF(NOT(ISBLANK(TableOutpatientRates2627[[#This Row],[Standard Rate]])),TableOutpatientRates2627[Standard Rate],INDEX(TableOutpatientHourlyRates2627[Hourly Rate],MATCH("PHARM Group",TableOutpatientHourlyRates2627[Group Name],0))/60*TableOutpatientRates2627[[#This Row],[Minutes for Rate]]),"")</f>
        <v/>
      </c>
      <c r="AE68" s="3">
        <f>IF(TableOutpatientRates2627[[#This Row],[PSY Group Allowed]]="Y",IF(NOT(ISBLANK(TableOutpatientRates2627[[#This Row],[Standard Rate]])),TableOutpatientRates2627[Standard Rate],INDEX(TableOutpatientHourlyRates2627[Hourly Rate],MATCH("PSY Group",TableOutpatientHourlyRates2627[Group Name],0))/60*TableOutpatientRates2627[[#This Row],[Minutes for Rate]]),"")</f>
        <v>52.5</v>
      </c>
      <c r="AF68" s="3" t="str">
        <f>IF(TableOutpatientRates2627[[#This Row],[PT Group Allowed]]="Y",IF(NOT(ISBLANK(TableOutpatientRates2627[[#This Row],[Standard Rate]])),TableOutpatientRates2627[Standard Rate],INDEX(TableOutpatientHourlyRates2627[Hourly Rate],MATCH("PT Group",TableOutpatientHourlyRates2627[Group Name],0))/60*TableOutpatientRates2627[[#This Row],[Minutes for Rate]]),"")</f>
        <v/>
      </c>
      <c r="AG68" s="3">
        <f>IF(TableOutpatientRates2627[[#This Row],[RN Group Allowed]]="Y",IF(NOT(ISBLANK(TableOutpatientRates2627[[#This Row],[Standard Rate]])),TableOutpatientRates2627[Standard Rate],INDEX(TableOutpatientHourlyRates2627[Hourly Rate],MATCH("RN Group",TableOutpatientHourlyRates2627[Group Name],0))/60*TableOutpatientRates2627[[#This Row],[Minutes for Rate]]),"")</f>
        <v>57.5</v>
      </c>
      <c r="AH68" s="3" t="str">
        <f>IF(TableOutpatientRates2627[[#This Row],[CHW Group Allowed]]="Y",IF(NOT(ISBLANK(TableOutpatientRates2627[[#This Row],[Standard Rate]])),TableOutpatientRates2627[Standard Rate],INDEX(TableOutpatientHourlyRates2627[Hourly Rate],MATCH("CHW Group",TableOutpatientHourlyRates2627[Group Name],0))/60*TableOutpatientRates2627[[#This Row],[Minutes for Rate]]),"")</f>
        <v/>
      </c>
    </row>
  </sheetData>
  <conditionalFormatting sqref="T2:T68">
    <cfRule type="expression" dxfId="136" priority="1">
      <formula>IF(OR(ISBLANK($D2), D2 = ""),TRUE,FALSE)</formula>
    </cfRule>
  </conditionalFormatting>
  <conditionalFormatting sqref="U2:U68">
    <cfRule type="expression" dxfId="135" priority="2">
      <formula>IF(OR(ISBLANK($E2), E2 = ""),TRUE,FALSE)</formula>
    </cfRule>
  </conditionalFormatting>
  <conditionalFormatting sqref="V2:V68">
    <cfRule type="expression" dxfId="134" priority="3">
      <formula>IF(OR(ISBLANK($F2), F2 = ""),TRUE,FALSE)</formula>
    </cfRule>
  </conditionalFormatting>
  <conditionalFormatting sqref="W2:W68">
    <cfRule type="expression" dxfId="133" priority="4">
      <formula>IF(OR(ISBLANK($G2), G2 = ""),TRUE,FALSE)</formula>
    </cfRule>
  </conditionalFormatting>
  <conditionalFormatting sqref="X2:X68">
    <cfRule type="expression" dxfId="132" priority="5">
      <formula>IF(OR(ISBLANK($H2), H2 = ""),TRUE,FALSE)</formula>
    </cfRule>
  </conditionalFormatting>
  <conditionalFormatting sqref="Y2:Y68">
    <cfRule type="expression" dxfId="131" priority="6">
      <formula>IF(OR(ISBLANK($I2), I2 = ""),TRUE,FALSE)</formula>
    </cfRule>
  </conditionalFormatting>
  <conditionalFormatting sqref="Z2:Z68">
    <cfRule type="expression" dxfId="130" priority="7">
      <formula>IF(OR(ISBLANK($J2), J2 = ""),TRUE,FALSE)</formula>
    </cfRule>
  </conditionalFormatting>
  <conditionalFormatting sqref="AA2:AA68">
    <cfRule type="expression" dxfId="129" priority="8">
      <formula>IF(OR(ISBLANK($K2), K2 = ""),TRUE,FALSE)</formula>
    </cfRule>
  </conditionalFormatting>
  <conditionalFormatting sqref="AB2:AB68">
    <cfRule type="expression" dxfId="128" priority="9">
      <formula>IF(OR(ISBLANK($M2), M2 = ""),TRUE,FALSE)</formula>
    </cfRule>
  </conditionalFormatting>
  <conditionalFormatting sqref="AC2:AC68">
    <cfRule type="expression" dxfId="127" priority="10">
      <formula>IF(OR(ISBLANK($L2), L2 = ""),TRUE,FALSE)</formula>
    </cfRule>
  </conditionalFormatting>
  <conditionalFormatting sqref="AD2:AD68">
    <cfRule type="expression" dxfId="126" priority="11">
      <formula>IF(OR(ISBLANK($R2), R2 = ""),TRUE,FALSE)</formula>
    </cfRule>
  </conditionalFormatting>
  <conditionalFormatting sqref="AE2:AE68">
    <cfRule type="expression" dxfId="125" priority="12">
      <formula>IF(OR(ISBLANK($N2), N2 = ""),TRUE,FALSE)</formula>
    </cfRule>
  </conditionalFormatting>
  <conditionalFormatting sqref="AF2:AF68">
    <cfRule type="expression" dxfId="124" priority="13">
      <formula>IF(OR(ISBLANK($O2), O2 = ""),TRUE,FALSE)</formula>
    </cfRule>
  </conditionalFormatting>
  <conditionalFormatting sqref="AG2:AG68">
    <cfRule type="expression" dxfId="123" priority="14">
      <formula>IF(OR(ISBLANK($P2), P2 = ""),TRUE,FALSE)</formula>
    </cfRule>
  </conditionalFormatting>
  <conditionalFormatting sqref="AH2:AH68">
    <cfRule type="expression" dxfId="122" priority="15">
      <formula>IF(OR(ISBLANK($Q2), Q2 = ""),TRUE,FALSE)</formula>
    </cfRule>
  </conditionalFormatting>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H6"/>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18" width="9.15625" hidden="1" customWidth="1"/>
    <col min="19" max="19" width="15.3671875" customWidth="1"/>
    <col min="20" max="20" width="12.9453125" customWidth="1"/>
    <col min="21" max="21" width="13.578125" customWidth="1"/>
    <col min="22" max="22" width="12.47265625" customWidth="1"/>
    <col min="23" max="23" width="12.05078125" customWidth="1"/>
    <col min="24" max="24" width="12.1015625" customWidth="1"/>
    <col min="25" max="25" width="11.47265625" customWidth="1"/>
    <col min="26" max="26" width="11.41796875" customWidth="1"/>
    <col min="27" max="27" width="15" customWidth="1"/>
    <col min="28" max="28" width="11.3125" customWidth="1"/>
    <col min="29" max="29" width="13.3671875" customWidth="1"/>
    <col min="30" max="30" width="15.68359375" customWidth="1"/>
    <col min="31" max="31" width="12.1015625" customWidth="1"/>
    <col min="32" max="32" width="11.1015625" customWidth="1"/>
    <col min="33" max="33" width="11.5234375" customWidth="1"/>
    <col min="34" max="34" width="13.3671875" customWidth="1"/>
  </cols>
  <sheetData>
    <row r="1" spans="1:34" s="1" customFormat="1" ht="45" customHeight="1" x14ac:dyDescent="0.55000000000000004">
      <c r="A1" s="1" t="s">
        <v>192</v>
      </c>
      <c r="B1" s="1" t="s">
        <v>60</v>
      </c>
      <c r="C1" s="1" t="s">
        <v>193</v>
      </c>
      <c r="D1" s="1" t="s">
        <v>194</v>
      </c>
      <c r="E1" s="1" t="s">
        <v>195</v>
      </c>
      <c r="F1" s="1" t="s">
        <v>196</v>
      </c>
      <c r="G1" s="1" t="s">
        <v>197</v>
      </c>
      <c r="H1" s="1" t="s">
        <v>198</v>
      </c>
      <c r="I1" s="1" t="s">
        <v>199</v>
      </c>
      <c r="J1" s="1" t="s">
        <v>200</v>
      </c>
      <c r="K1" s="1" t="s">
        <v>201</v>
      </c>
      <c r="L1" s="1" t="s">
        <v>202</v>
      </c>
      <c r="M1" s="1" t="s">
        <v>203</v>
      </c>
      <c r="N1" s="1" t="s">
        <v>204</v>
      </c>
      <c r="O1" s="1" t="s">
        <v>205</v>
      </c>
      <c r="P1" s="1" t="s">
        <v>206</v>
      </c>
      <c r="Q1" s="1" t="s">
        <v>207</v>
      </c>
      <c r="R1" s="1" t="s">
        <v>208</v>
      </c>
      <c r="S1" s="1" t="s">
        <v>209</v>
      </c>
      <c r="T1" s="1" t="s">
        <v>29</v>
      </c>
      <c r="U1" s="1" t="s">
        <v>31</v>
      </c>
      <c r="V1" s="1" t="s">
        <v>33</v>
      </c>
      <c r="W1" s="1" t="s">
        <v>35</v>
      </c>
      <c r="X1" s="1" t="s">
        <v>37</v>
      </c>
      <c r="Y1" s="1" t="s">
        <v>39</v>
      </c>
      <c r="Z1" s="1" t="s">
        <v>41</v>
      </c>
      <c r="AA1" s="1" t="s">
        <v>43</v>
      </c>
      <c r="AB1" s="1" t="s">
        <v>45</v>
      </c>
      <c r="AC1" s="1" t="s">
        <v>47</v>
      </c>
      <c r="AD1" s="1" t="s">
        <v>49</v>
      </c>
      <c r="AE1" s="1" t="s">
        <v>51</v>
      </c>
      <c r="AF1" s="1" t="s">
        <v>53</v>
      </c>
      <c r="AG1" s="1" t="s">
        <v>55</v>
      </c>
      <c r="AH1" s="1" t="s">
        <v>57</v>
      </c>
    </row>
    <row r="2" spans="1:34" x14ac:dyDescent="0.55000000000000004">
      <c r="A2" t="s">
        <v>14</v>
      </c>
      <c r="B2" t="s">
        <v>214</v>
      </c>
      <c r="C2" s="4" t="s">
        <v>215</v>
      </c>
      <c r="D2" t="s">
        <v>212</v>
      </c>
      <c r="E2" t="s">
        <v>213</v>
      </c>
      <c r="F2" t="s">
        <v>212</v>
      </c>
      <c r="G2" t="s">
        <v>212</v>
      </c>
      <c r="H2" t="s">
        <v>213</v>
      </c>
      <c r="I2" t="s">
        <v>213</v>
      </c>
      <c r="J2" t="s">
        <v>212</v>
      </c>
      <c r="K2" t="s">
        <v>212</v>
      </c>
      <c r="L2" t="s">
        <v>212</v>
      </c>
      <c r="M2" t="s">
        <v>213</v>
      </c>
      <c r="N2" t="s">
        <v>213</v>
      </c>
      <c r="O2" t="s">
        <v>212</v>
      </c>
      <c r="P2" t="s">
        <v>212</v>
      </c>
      <c r="Q2" t="s">
        <v>212</v>
      </c>
      <c r="R2" t="s">
        <v>212</v>
      </c>
      <c r="S2" s="3"/>
      <c r="T2"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c r="U2"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110</v>
      </c>
      <c r="V2"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W2"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X2"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Y2"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150</v>
      </c>
      <c r="Z2"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A2"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B2"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180</v>
      </c>
      <c r="AC2"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D2"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E2"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210</v>
      </c>
      <c r="AF2"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G2"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H2"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row>
    <row r="3" spans="1:34" x14ac:dyDescent="0.55000000000000004">
      <c r="A3" t="s">
        <v>19</v>
      </c>
      <c r="B3" t="s">
        <v>216</v>
      </c>
      <c r="C3" s="4" t="s">
        <v>215</v>
      </c>
      <c r="D3" t="s">
        <v>212</v>
      </c>
      <c r="E3" t="s">
        <v>212</v>
      </c>
      <c r="F3" t="s">
        <v>212</v>
      </c>
      <c r="G3" t="s">
        <v>212</v>
      </c>
      <c r="H3" t="s">
        <v>213</v>
      </c>
      <c r="I3" t="s">
        <v>213</v>
      </c>
      <c r="J3" t="s">
        <v>212</v>
      </c>
      <c r="K3" t="s">
        <v>212</v>
      </c>
      <c r="L3" t="s">
        <v>212</v>
      </c>
      <c r="M3" t="s">
        <v>213</v>
      </c>
      <c r="N3" t="s">
        <v>212</v>
      </c>
      <c r="O3" t="s">
        <v>212</v>
      </c>
      <c r="P3" t="s">
        <v>212</v>
      </c>
      <c r="Q3" t="s">
        <v>212</v>
      </c>
      <c r="R3" t="s">
        <v>212</v>
      </c>
      <c r="S3" s="3"/>
      <c r="T3"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c r="U3" s="3" t="str">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
      </c>
      <c r="V3"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W3"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X3"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Y3"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150</v>
      </c>
      <c r="Z3"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A3"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B3"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180</v>
      </c>
      <c r="AC3"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D3"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E3" s="3" t="str">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
      </c>
      <c r="AF3"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G3"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H3"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row>
    <row r="4" spans="1:34" x14ac:dyDescent="0.55000000000000004">
      <c r="A4" t="s">
        <v>8</v>
      </c>
      <c r="B4" t="s">
        <v>217</v>
      </c>
      <c r="C4" s="4" t="s">
        <v>218</v>
      </c>
      <c r="D4" t="s">
        <v>212</v>
      </c>
      <c r="E4" t="s">
        <v>212</v>
      </c>
      <c r="F4" t="s">
        <v>212</v>
      </c>
      <c r="G4" t="s">
        <v>212</v>
      </c>
      <c r="H4" t="s">
        <v>213</v>
      </c>
      <c r="I4" t="s">
        <v>213</v>
      </c>
      <c r="J4" t="s">
        <v>212</v>
      </c>
      <c r="K4" t="s">
        <v>212</v>
      </c>
      <c r="L4" t="s">
        <v>212</v>
      </c>
      <c r="M4" t="s">
        <v>213</v>
      </c>
      <c r="N4" t="s">
        <v>212</v>
      </c>
      <c r="O4" t="s">
        <v>212</v>
      </c>
      <c r="P4" t="s">
        <v>212</v>
      </c>
      <c r="Q4" t="s">
        <v>212</v>
      </c>
      <c r="R4" t="s">
        <v>212</v>
      </c>
      <c r="S4" s="3"/>
      <c r="T4"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c r="U4" s="3" t="str">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
      </c>
      <c r="V4"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W4"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X4"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210</v>
      </c>
      <c r="Y4"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225</v>
      </c>
      <c r="Z4"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A4"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B4"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270</v>
      </c>
      <c r="AC4"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D4"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E4" s="3" t="str">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
      </c>
      <c r="AF4"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G4"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H4"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row>
    <row r="5" spans="1:34" x14ac:dyDescent="0.55000000000000004">
      <c r="A5" t="s">
        <v>23</v>
      </c>
      <c r="B5" t="s">
        <v>219</v>
      </c>
      <c r="C5" s="4" t="s">
        <v>215</v>
      </c>
      <c r="D5" t="s">
        <v>212</v>
      </c>
      <c r="E5" t="s">
        <v>213</v>
      </c>
      <c r="F5" t="s">
        <v>212</v>
      </c>
      <c r="G5" t="s">
        <v>212</v>
      </c>
      <c r="H5" t="s">
        <v>213</v>
      </c>
      <c r="I5" t="s">
        <v>213</v>
      </c>
      <c r="J5" t="s">
        <v>212</v>
      </c>
      <c r="K5" t="s">
        <v>212</v>
      </c>
      <c r="L5" t="s">
        <v>212</v>
      </c>
      <c r="M5" t="s">
        <v>213</v>
      </c>
      <c r="N5" t="s">
        <v>213</v>
      </c>
      <c r="O5" t="s">
        <v>212</v>
      </c>
      <c r="P5" t="s">
        <v>212</v>
      </c>
      <c r="Q5" t="s">
        <v>212</v>
      </c>
      <c r="R5" t="s">
        <v>212</v>
      </c>
      <c r="S5" s="3"/>
      <c r="T5"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c r="U5"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110</v>
      </c>
      <c r="V5"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W5" s="3" t="str">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
      </c>
      <c r="X5"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140</v>
      </c>
      <c r="Y5"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150</v>
      </c>
      <c r="Z5" s="3" t="str">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
      </c>
      <c r="AA5"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B5"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180</v>
      </c>
      <c r="AC5"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D5"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E5"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210</v>
      </c>
      <c r="AF5"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G5" s="3" t="str">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
      </c>
      <c r="AH5"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row>
    <row r="6" spans="1:34" x14ac:dyDescent="0.55000000000000004">
      <c r="A6" t="s">
        <v>10</v>
      </c>
      <c r="B6" t="s">
        <v>338</v>
      </c>
      <c r="C6" s="4" t="s">
        <v>232</v>
      </c>
      <c r="D6" t="s">
        <v>212</v>
      </c>
      <c r="E6" t="s">
        <v>213</v>
      </c>
      <c r="F6" t="s">
        <v>212</v>
      </c>
      <c r="G6" t="s">
        <v>213</v>
      </c>
      <c r="H6" t="s">
        <v>213</v>
      </c>
      <c r="I6" t="s">
        <v>213</v>
      </c>
      <c r="J6" t="s">
        <v>213</v>
      </c>
      <c r="K6" t="s">
        <v>212</v>
      </c>
      <c r="L6" t="s">
        <v>212</v>
      </c>
      <c r="M6" t="s">
        <v>213</v>
      </c>
      <c r="N6" t="s">
        <v>213</v>
      </c>
      <c r="O6" t="s">
        <v>212</v>
      </c>
      <c r="P6" t="s">
        <v>213</v>
      </c>
      <c r="Q6" t="s">
        <v>212</v>
      </c>
      <c r="R6" t="s">
        <v>212</v>
      </c>
      <c r="S6" s="3"/>
      <c r="T6" s="3" t="str">
        <f>IF(TableOutpatientRates2425_Commercial[[#This Row],[AOD Group Allowed]]="Y",IF(NOT(ISBLANK(TableOutpatientRates2425_Commercial[[#This Row],[Standard Rate]])),TableOutpatientRates2425_Commercial[Standard Rate],INDEX(TableOutpatientHourlyRates2425[Hourly Rate],MATCH("AOD Group",TableOutpatientHourlyRates2425[Group Name],0))/60*TableOutpatientRates2425_Commercial[[#This Row],[Minutes for Rate]]),"")</f>
        <v/>
      </c>
      <c r="U6" s="3">
        <f>IF(TableOutpatientRates2425_Commercial[[#This Row],[LPHA Group Allowed]]="Y",IF(NOT(ISBLANK(TableOutpatientRates2425_Commercial[[#This Row],[Standard Rate]])),TableOutpatientRates2425_Commercial[Standard Rate],INDEX(TableOutpatientHourlyRates2425[Hourly Rate],MATCH("LPHA Group",TableOutpatientHourlyRates2425[Group Name],0))/60*TableOutpatientRates2425_Commercial[[#This Row],[Minutes for Rate]]),"")</f>
        <v>27.5</v>
      </c>
      <c r="V6" s="3" t="str">
        <f>IF(TableOutpatientRates2425_Commercial[[#This Row],[LVN Group Allowed]]="Y",IF(NOT(ISBLANK(TableOutpatientRates2425_Commercial[[#This Row],[Standard Rate]])),TableOutpatientRates2425_Commercial[Standard Rate],INDEX(TableOutpatientHourlyRates2425[Hourly Rate],MATCH("LVN Group",TableOutpatientHourlyRates2425[Group Name],0))/60*TableOutpatientRates2425_Commercial[[#This Row],[Minutes for Rate]]),"")</f>
        <v/>
      </c>
      <c r="W6" s="3">
        <f>IF(TableOutpatientRates2425_Commercial[[#This Row],[MA Group Allowed]]="Y",IF(NOT(ISBLANK(TableOutpatientRates2425_Commercial[[#This Row],[Standard Rate]])),TableOutpatientRates2425_Commercial[Standard Rate],INDEX(TableOutpatientHourlyRates2425[Hourly Rate],MATCH("MA Group",TableOutpatientHourlyRates2425[Group Name],0))/60*TableOutpatientRates2425_Commercial[[#This Row],[Minutes for Rate]]),"")</f>
        <v>32.5</v>
      </c>
      <c r="X6" s="3">
        <f>IF(TableOutpatientRates2425_Commercial[[#This Row],[MD Group Allowed]]="Y",IF(NOT(ISBLANK(TableOutpatientRates2425_Commercial[[#This Row],[Standard Rate]])),TableOutpatientRates2425_Commercial[Standard Rate],INDEX(TableOutpatientHourlyRates2425[Hourly Rate],MATCH("MD Group",TableOutpatientHourlyRates2425[Group Name],0))/60*TableOutpatientRates2425_Commercial[[#This Row],[Minutes for Rate]]),"")</f>
        <v>35</v>
      </c>
      <c r="Y6" s="3">
        <f>IF(TableOutpatientRates2425_Commercial[[#This Row],[NP Group Allowed]]="Y",IF(NOT(ISBLANK(TableOutpatientRates2425_Commercial[[#This Row],[Standard Rate]])),TableOutpatientRates2425_Commercial[Standard Rate],INDEX(TableOutpatientHourlyRates2425[Hourly Rate],MATCH("NP Group",TableOutpatientHourlyRates2425[Group Name],0))/60*TableOutpatientRates2425_Commercial[[#This Row],[Minutes for Rate]]),"")</f>
        <v>37.5</v>
      </c>
      <c r="Z6" s="3">
        <f>IF(TableOutpatientRates2425_Commercial[[#This Row],[OT Group Allowed]]="Y",IF(NOT(ISBLANK(TableOutpatientRates2425_Commercial[[#This Row],[Standard Rate]])),TableOutpatientRates2425_Commercial[Standard Rate],INDEX(TableOutpatientHourlyRates2425[Hourly Rate],MATCH("OT Group",TableOutpatientHourlyRates2425[Group Name],0))/60*TableOutpatientRates2425_Commercial[[#This Row],[Minutes for Rate]]),"")</f>
        <v>40</v>
      </c>
      <c r="AA6" s="3" t="str">
        <f>IF(TableOutpatientRates2425_Commercial[[#This Row],[OTHER Group Allowed]]="Y",IF(NOT(ISBLANK(TableOutpatientRates2425_Commercial[[#This Row],[Standard Rate]])),TableOutpatientRates2425_Commercial[Standard Rate],INDEX(TableOutpatientHourlyRates2425[Hourly Rate],MATCH("OTHER Group",TableOutpatientHourlyRates2425[Group Name],0))/60*TableOutpatientRates2425_Commercial[[#This Row],[Minutes for Rate]]),"")</f>
        <v/>
      </c>
      <c r="AB6" s="3">
        <f>IF(TableOutpatientRates2425_Commercial[[#This Row],[PA Group Allowed]]="Y",IF(NOT(ISBLANK(TableOutpatientRates2425_Commercial[[#This Row],[Standard Rate]])),TableOutpatientRates2425_Commercial[Standard Rate],INDEX(TableOutpatientHourlyRates2425[Hourly Rate],MATCH("PA Group",TableOutpatientHourlyRates2425[Group Name],0))/60*TableOutpatientRates2425_Commercial[[#This Row],[Minutes for Rate]]),"")</f>
        <v>45</v>
      </c>
      <c r="AC6" s="3" t="str">
        <f>IF(TableOutpatientRates2425_Commercial[[#This Row],[PEER Group Allowed]]="Y",IF(NOT(ISBLANK(TableOutpatientRates2425_Commercial[[#This Row],[Standard Rate]])),TableOutpatientRates2425_Commercial[Standard Rate],INDEX(TableOutpatientHourlyRates2425[Hourly Rate],MATCH("PEER Group",TableOutpatientHourlyRates2425[Group Name],0))/60*TableOutpatientRates2425_Commercial[[#This Row],[Minutes for Rate]]),"")</f>
        <v/>
      </c>
      <c r="AD6" s="3" t="str">
        <f>IF(TableOutpatientRates2425_Commercial[[#This Row],[PHARM Group Allowed]]="Y",IF(NOT(ISBLANK(TableOutpatientRates2425_Commercial[[#This Row],[Standard Rate]])),TableOutpatientRates2425_Commercial[Standard Rate],INDEX(TableOutpatientHourlyRates2425[Hourly Rate],MATCH("PHARM Group",TableOutpatientHourlyRates2425[Group Name],0))/60*TableOutpatientRates2425_Commercial[[#This Row],[Minutes for Rate]]),"")</f>
        <v/>
      </c>
      <c r="AE6" s="3">
        <f>IF(TableOutpatientRates2425_Commercial[[#This Row],[PSY Group Allowed]]="Y",IF(NOT(ISBLANK(TableOutpatientRates2425_Commercial[[#This Row],[Standard Rate]])),TableOutpatientRates2425_Commercial[Standard Rate],INDEX(TableOutpatientHourlyRates2425[Hourly Rate],MATCH("PSY Group",TableOutpatientHourlyRates2425[Group Name],0))/60*TableOutpatientRates2425_Commercial[[#This Row],[Minutes for Rate]]),"")</f>
        <v>52.5</v>
      </c>
      <c r="AF6" s="3" t="str">
        <f>IF(TableOutpatientRates2425_Commercial[[#This Row],[PT Group Allowed]]="Y",IF(NOT(ISBLANK(TableOutpatientRates2425_Commercial[[#This Row],[Standard Rate]])),TableOutpatientRates2425_Commercial[Standard Rate],INDEX(TableOutpatientHourlyRates2425[Hourly Rate],MATCH("PT Group",TableOutpatientHourlyRates2425[Group Name],0))/60*TableOutpatientRates2425_Commercial[[#This Row],[Minutes for Rate]]),"")</f>
        <v/>
      </c>
      <c r="AG6" s="3">
        <f>IF(TableOutpatientRates2425_Commercial[[#This Row],[RN Group Allowed]]="Y",IF(NOT(ISBLANK(TableOutpatientRates2425_Commercial[[#This Row],[Standard Rate]])),TableOutpatientRates2425_Commercial[Standard Rate],INDEX(TableOutpatientHourlyRates2425[Hourly Rate],MATCH("RN Group",TableOutpatientHourlyRates2425[Group Name],0))/60*TableOutpatientRates2425_Commercial[[#This Row],[Minutes for Rate]]),"")</f>
        <v>57.5</v>
      </c>
      <c r="AH6" s="3" t="str">
        <f>IF(TableOutpatientRates2425_Commercial[[#This Row],[CHW Group Allowed]]="Y",IF(NOT(ISBLANK(TableOutpatientRates2425_Commercial[[#This Row],[Standard Rate]])),TableOutpatientRates2425_Commercial[Standard Rate],INDEX(TableOutpatientHourlyRates2425[Hourly Rate],MATCH("CHW Group",TableOutpatientHourlyRates2425[Group Name],0))/60*TableOutpatientRates2425_Commercial[[#This Row],[Minutes for Rate]]),"")</f>
        <v/>
      </c>
    </row>
  </sheetData>
  <conditionalFormatting sqref="T2:T6">
    <cfRule type="expression" dxfId="104" priority="1">
      <formula>IF(OR(ISBLANK(#REF!),#REF!=""),TRUE,FALSE)</formula>
    </cfRule>
  </conditionalFormatting>
  <conditionalFormatting sqref="U2:U6">
    <cfRule type="expression" dxfId="103" priority="2">
      <formula>IF(OR(ISBLANK(#REF!),#REF!=""),TRUE,FALSE)</formula>
    </cfRule>
  </conditionalFormatting>
  <conditionalFormatting sqref="V2:V6">
    <cfRule type="expression" dxfId="102" priority="3">
      <formula>IF(OR(ISBLANK(#REF!),#REF!=""),TRUE,FALSE)</formula>
    </cfRule>
  </conditionalFormatting>
  <conditionalFormatting sqref="W2:W6">
    <cfRule type="expression" dxfId="101" priority="4">
      <formula>IF(OR(ISBLANK(#REF!),#REF!=""),TRUE,FALSE)</formula>
    </cfRule>
  </conditionalFormatting>
  <conditionalFormatting sqref="X2:X6">
    <cfRule type="expression" dxfId="100" priority="5">
      <formula>IF(OR(ISBLANK(#REF!),#REF!=""),TRUE,FALSE)</formula>
    </cfRule>
  </conditionalFormatting>
  <conditionalFormatting sqref="Y2:Y6">
    <cfRule type="expression" dxfId="99" priority="6">
      <formula>IF(OR(ISBLANK(#REF!),#REF!=""),TRUE,FALSE)</formula>
    </cfRule>
  </conditionalFormatting>
  <conditionalFormatting sqref="Z2:Z6">
    <cfRule type="expression" dxfId="98" priority="7">
      <formula>IF(OR(ISBLANK(#REF!),#REF!=""),TRUE,FALSE)</formula>
    </cfRule>
  </conditionalFormatting>
  <conditionalFormatting sqref="AA2:AA6">
    <cfRule type="expression" dxfId="97" priority="8">
      <formula>IF(OR(ISBLANK(#REF!),#REF!=""),TRUE,FALSE)</formula>
    </cfRule>
  </conditionalFormatting>
  <conditionalFormatting sqref="AB2:AB6">
    <cfRule type="expression" dxfId="96" priority="9">
      <formula>IF(OR(ISBLANK(#REF!),#REF!=""),TRUE,FALSE)</formula>
    </cfRule>
  </conditionalFormatting>
  <conditionalFormatting sqref="AC2:AC6">
    <cfRule type="expression" dxfId="95" priority="10">
      <formula>IF(OR(ISBLANK(#REF!),#REF!=""),TRUE,FALSE)</formula>
    </cfRule>
  </conditionalFormatting>
  <conditionalFormatting sqref="AD2:AD6">
    <cfRule type="expression" dxfId="94" priority="11">
      <formula>IF(OR(ISBLANK(#REF!),#REF!=""),TRUE,FALSE)</formula>
    </cfRule>
  </conditionalFormatting>
  <conditionalFormatting sqref="AE2:AE6">
    <cfRule type="expression" dxfId="93" priority="12">
      <formula>IF(OR(ISBLANK(#REF!),#REF!=""),TRUE,FALSE)</formula>
    </cfRule>
  </conditionalFormatting>
  <conditionalFormatting sqref="AF2:AF6">
    <cfRule type="expression" dxfId="92" priority="13">
      <formula>IF(OR(ISBLANK(#REF!),#REF!=""),TRUE,FALSE)</formula>
    </cfRule>
  </conditionalFormatting>
  <conditionalFormatting sqref="AG2:AG6">
    <cfRule type="expression" dxfId="91" priority="14">
      <formula>IF(OR(ISBLANK(#REF!),#REF!=""),TRUE,FALSE)</formula>
    </cfRule>
  </conditionalFormatting>
  <conditionalFormatting sqref="AH2:AH6">
    <cfRule type="expression" dxfId="90" priority="15">
      <formula>IF(OR(ISBLANK(#REF!),#REF!=""),TRUE,FALSE)</formula>
    </cfRule>
  </conditionalFormatting>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H6"/>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18" width="9.15625" hidden="1" customWidth="1"/>
    <col min="19" max="19" width="15.3671875" customWidth="1"/>
    <col min="20" max="20" width="12.9453125" customWidth="1"/>
    <col min="21" max="21" width="13.578125" customWidth="1"/>
    <col min="22" max="22" width="12.47265625" customWidth="1"/>
    <col min="23" max="23" width="12.05078125" customWidth="1"/>
    <col min="24" max="24" width="12.1015625" customWidth="1"/>
    <col min="25" max="25" width="11.47265625" customWidth="1"/>
    <col min="26" max="26" width="11.41796875" customWidth="1"/>
    <col min="27" max="27" width="15" customWidth="1"/>
    <col min="28" max="28" width="11.3125" customWidth="1"/>
    <col min="29" max="29" width="13.3671875" customWidth="1"/>
    <col min="30" max="30" width="15.68359375" customWidth="1"/>
    <col min="31" max="31" width="12.1015625" customWidth="1"/>
    <col min="32" max="32" width="11.1015625" customWidth="1"/>
    <col min="33" max="33" width="11.5234375" customWidth="1"/>
    <col min="34" max="34" width="13.3671875" customWidth="1"/>
  </cols>
  <sheetData>
    <row r="1" spans="1:34" s="1" customFormat="1" ht="45" customHeight="1" x14ac:dyDescent="0.55000000000000004">
      <c r="A1" s="1" t="s">
        <v>192</v>
      </c>
      <c r="B1" s="1" t="s">
        <v>60</v>
      </c>
      <c r="C1" s="1" t="s">
        <v>193</v>
      </c>
      <c r="D1" s="1" t="s">
        <v>194</v>
      </c>
      <c r="E1" s="1" t="s">
        <v>195</v>
      </c>
      <c r="F1" s="1" t="s">
        <v>196</v>
      </c>
      <c r="G1" s="1" t="s">
        <v>197</v>
      </c>
      <c r="H1" s="1" t="s">
        <v>198</v>
      </c>
      <c r="I1" s="1" t="s">
        <v>199</v>
      </c>
      <c r="J1" s="1" t="s">
        <v>200</v>
      </c>
      <c r="K1" s="1" t="s">
        <v>201</v>
      </c>
      <c r="L1" s="1" t="s">
        <v>202</v>
      </c>
      <c r="M1" s="1" t="s">
        <v>203</v>
      </c>
      <c r="N1" s="1" t="s">
        <v>204</v>
      </c>
      <c r="O1" s="1" t="s">
        <v>205</v>
      </c>
      <c r="P1" s="1" t="s">
        <v>206</v>
      </c>
      <c r="Q1" s="1" t="s">
        <v>208</v>
      </c>
      <c r="R1" s="1" t="s">
        <v>207</v>
      </c>
      <c r="S1" s="1" t="s">
        <v>209</v>
      </c>
      <c r="T1" s="1" t="s">
        <v>29</v>
      </c>
      <c r="U1" s="1" t="s">
        <v>31</v>
      </c>
      <c r="V1" s="1" t="s">
        <v>33</v>
      </c>
      <c r="W1" s="1" t="s">
        <v>35</v>
      </c>
      <c r="X1" s="1" t="s">
        <v>37</v>
      </c>
      <c r="Y1" s="1" t="s">
        <v>39</v>
      </c>
      <c r="Z1" s="1" t="s">
        <v>41</v>
      </c>
      <c r="AA1" s="1" t="s">
        <v>43</v>
      </c>
      <c r="AB1" s="1" t="s">
        <v>45</v>
      </c>
      <c r="AC1" s="1" t="s">
        <v>47</v>
      </c>
      <c r="AD1" s="1" t="s">
        <v>49</v>
      </c>
      <c r="AE1" s="1" t="s">
        <v>51</v>
      </c>
      <c r="AF1" s="1" t="s">
        <v>53</v>
      </c>
      <c r="AG1" s="1" t="s">
        <v>55</v>
      </c>
      <c r="AH1" s="1" t="s">
        <v>57</v>
      </c>
    </row>
    <row r="2" spans="1:34" x14ac:dyDescent="0.55000000000000004">
      <c r="A2" t="s">
        <v>14</v>
      </c>
      <c r="B2" t="s">
        <v>214</v>
      </c>
      <c r="C2" s="4" t="s">
        <v>215</v>
      </c>
      <c r="D2" t="s">
        <v>212</v>
      </c>
      <c r="E2" t="s">
        <v>213</v>
      </c>
      <c r="F2" t="s">
        <v>212</v>
      </c>
      <c r="G2" t="s">
        <v>212</v>
      </c>
      <c r="H2" t="s">
        <v>213</v>
      </c>
      <c r="I2" t="s">
        <v>213</v>
      </c>
      <c r="J2" t="s">
        <v>212</v>
      </c>
      <c r="K2" t="s">
        <v>212</v>
      </c>
      <c r="L2" t="s">
        <v>212</v>
      </c>
      <c r="M2" t="s">
        <v>213</v>
      </c>
      <c r="N2" t="s">
        <v>213</v>
      </c>
      <c r="O2" t="s">
        <v>212</v>
      </c>
      <c r="P2" t="s">
        <v>212</v>
      </c>
      <c r="Q2" t="s">
        <v>212</v>
      </c>
      <c r="R2" t="s">
        <v>212</v>
      </c>
      <c r="S2" s="3"/>
      <c r="T2"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c r="U2"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110</v>
      </c>
      <c r="V2"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W2"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X2"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Y2"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150</v>
      </c>
      <c r="Z2"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A2"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B2"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180</v>
      </c>
      <c r="AC2"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D2"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E2"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210</v>
      </c>
      <c r="AF2"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G2"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H2"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row>
    <row r="3" spans="1:34" x14ac:dyDescent="0.55000000000000004">
      <c r="A3" t="s">
        <v>19</v>
      </c>
      <c r="B3" t="s">
        <v>216</v>
      </c>
      <c r="C3" s="4" t="s">
        <v>215</v>
      </c>
      <c r="D3" t="s">
        <v>212</v>
      </c>
      <c r="E3" t="s">
        <v>212</v>
      </c>
      <c r="F3" t="s">
        <v>212</v>
      </c>
      <c r="G3" t="s">
        <v>212</v>
      </c>
      <c r="H3" t="s">
        <v>213</v>
      </c>
      <c r="I3" t="s">
        <v>213</v>
      </c>
      <c r="J3" t="s">
        <v>212</v>
      </c>
      <c r="K3" t="s">
        <v>212</v>
      </c>
      <c r="L3" t="s">
        <v>212</v>
      </c>
      <c r="M3" t="s">
        <v>213</v>
      </c>
      <c r="N3" t="s">
        <v>212</v>
      </c>
      <c r="O3" t="s">
        <v>212</v>
      </c>
      <c r="P3" t="s">
        <v>212</v>
      </c>
      <c r="Q3" t="s">
        <v>212</v>
      </c>
      <c r="R3" t="s">
        <v>212</v>
      </c>
      <c r="S3" s="3"/>
      <c r="T3"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c r="U3" s="3" t="str">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
      </c>
      <c r="V3"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W3"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X3"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Y3"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150</v>
      </c>
      <c r="Z3"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A3"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B3"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180</v>
      </c>
      <c r="AC3"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D3"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E3" s="3" t="str">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
      </c>
      <c r="AF3"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G3"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H3"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row>
    <row r="4" spans="1:34" x14ac:dyDescent="0.55000000000000004">
      <c r="A4" t="s">
        <v>8</v>
      </c>
      <c r="B4" t="s">
        <v>217</v>
      </c>
      <c r="C4" s="4" t="s">
        <v>218</v>
      </c>
      <c r="D4" t="s">
        <v>212</v>
      </c>
      <c r="E4" t="s">
        <v>212</v>
      </c>
      <c r="F4" t="s">
        <v>212</v>
      </c>
      <c r="G4" t="s">
        <v>212</v>
      </c>
      <c r="H4" t="s">
        <v>213</v>
      </c>
      <c r="I4" t="s">
        <v>213</v>
      </c>
      <c r="J4" t="s">
        <v>212</v>
      </c>
      <c r="K4" t="s">
        <v>212</v>
      </c>
      <c r="L4" t="s">
        <v>212</v>
      </c>
      <c r="M4" t="s">
        <v>213</v>
      </c>
      <c r="N4" t="s">
        <v>212</v>
      </c>
      <c r="O4" t="s">
        <v>212</v>
      </c>
      <c r="P4" t="s">
        <v>212</v>
      </c>
      <c r="Q4" t="s">
        <v>212</v>
      </c>
      <c r="R4" t="s">
        <v>212</v>
      </c>
      <c r="S4" s="3"/>
      <c r="T4"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c r="U4" s="3" t="str">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
      </c>
      <c r="V4"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W4"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X4"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210</v>
      </c>
      <c r="Y4"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225</v>
      </c>
      <c r="Z4"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A4"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B4"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270</v>
      </c>
      <c r="AC4"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D4"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E4" s="3" t="str">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
      </c>
      <c r="AF4"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G4"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H4"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row>
    <row r="5" spans="1:34" x14ac:dyDescent="0.55000000000000004">
      <c r="A5" t="s">
        <v>23</v>
      </c>
      <c r="B5" t="s">
        <v>219</v>
      </c>
      <c r="C5" s="4" t="s">
        <v>215</v>
      </c>
      <c r="D5" t="s">
        <v>212</v>
      </c>
      <c r="E5" t="s">
        <v>213</v>
      </c>
      <c r="F5" t="s">
        <v>212</v>
      </c>
      <c r="G5" t="s">
        <v>212</v>
      </c>
      <c r="H5" t="s">
        <v>213</v>
      </c>
      <c r="I5" t="s">
        <v>213</v>
      </c>
      <c r="J5" t="s">
        <v>212</v>
      </c>
      <c r="K5" t="s">
        <v>212</v>
      </c>
      <c r="L5" t="s">
        <v>212</v>
      </c>
      <c r="M5" t="s">
        <v>213</v>
      </c>
      <c r="N5" t="s">
        <v>213</v>
      </c>
      <c r="O5" t="s">
        <v>212</v>
      </c>
      <c r="P5" t="s">
        <v>212</v>
      </c>
      <c r="Q5" t="s">
        <v>212</v>
      </c>
      <c r="R5" t="s">
        <v>212</v>
      </c>
      <c r="S5" s="3"/>
      <c r="T5"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c r="U5"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110</v>
      </c>
      <c r="V5"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W5" s="3" t="str">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
      </c>
      <c r="X5"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140</v>
      </c>
      <c r="Y5"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150</v>
      </c>
      <c r="Z5" s="3" t="str">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
      </c>
      <c r="AA5"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B5"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180</v>
      </c>
      <c r="AC5"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D5"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E5"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210</v>
      </c>
      <c r="AF5"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G5" s="3" t="str">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
      </c>
      <c r="AH5"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row>
    <row r="6" spans="1:34" x14ac:dyDescent="0.55000000000000004">
      <c r="A6" t="s">
        <v>10</v>
      </c>
      <c r="B6" t="s">
        <v>338</v>
      </c>
      <c r="C6" s="4" t="s">
        <v>232</v>
      </c>
      <c r="D6" t="s">
        <v>212</v>
      </c>
      <c r="E6" t="s">
        <v>213</v>
      </c>
      <c r="F6" t="s">
        <v>212</v>
      </c>
      <c r="G6" t="s">
        <v>213</v>
      </c>
      <c r="H6" t="s">
        <v>213</v>
      </c>
      <c r="I6" t="s">
        <v>213</v>
      </c>
      <c r="J6" t="s">
        <v>213</v>
      </c>
      <c r="K6" t="s">
        <v>212</v>
      </c>
      <c r="L6" t="s">
        <v>212</v>
      </c>
      <c r="M6" t="s">
        <v>213</v>
      </c>
      <c r="N6" t="s">
        <v>213</v>
      </c>
      <c r="O6" t="s">
        <v>212</v>
      </c>
      <c r="P6" t="s">
        <v>213</v>
      </c>
      <c r="Q6" t="s">
        <v>212</v>
      </c>
      <c r="R6" t="s">
        <v>212</v>
      </c>
      <c r="S6" s="3"/>
      <c r="T6" s="3" t="str">
        <f>IF(TableOutpatientRates2526_Commercial[[#This Row],[AOD Group Allowed]]="Y",IF(NOT(ISBLANK(TableOutpatientRates2526_Commercial[[#This Row],[Standard Rate]])),TableOutpatientRates2526_Commercial[Standard Rate],INDEX(TableOutpatientHourlyRates2526[Hourly Rate],MATCH("AOD Group",TableOutpatientHourlyRates2526[Group Name],0))/60*TableOutpatientRates2526_Commercial[[#This Row],[Minutes for Rate]]),"")</f>
        <v/>
      </c>
      <c r="U6" s="3">
        <f>IF(TableOutpatientRates2526_Commercial[[#This Row],[LPHA Group Allowed]]="Y",IF(NOT(ISBLANK(TableOutpatientRates2526_Commercial[[#This Row],[Standard Rate]])),TableOutpatientRates2526_Commercial[Standard Rate],INDEX(TableOutpatientHourlyRates2526[Hourly Rate],MATCH("LPHA Group",TableOutpatientHourlyRates2526[Group Name],0))/60*TableOutpatientRates2526_Commercial[[#This Row],[Minutes for Rate]]),"")</f>
        <v>27.5</v>
      </c>
      <c r="V6" s="3" t="str">
        <f>IF(TableOutpatientRates2526_Commercial[[#This Row],[LVN Group Allowed]]="Y",IF(NOT(ISBLANK(TableOutpatientRates2526_Commercial[[#This Row],[Standard Rate]])),TableOutpatientRates2526_Commercial[Standard Rate],INDEX(TableOutpatientHourlyRates2526[Hourly Rate],MATCH("LVN Group",TableOutpatientHourlyRates2526[Group Name],0))/60*TableOutpatientRates2526_Commercial[[#This Row],[Minutes for Rate]]),"")</f>
        <v/>
      </c>
      <c r="W6" s="3">
        <f>IF(TableOutpatientRates2526_Commercial[[#This Row],[MA Group Allowed]]="Y",IF(NOT(ISBLANK(TableOutpatientRates2526_Commercial[[#This Row],[Standard Rate]])),TableOutpatientRates2526_Commercial[Standard Rate],INDEX(TableOutpatientHourlyRates2526[Hourly Rate],MATCH("MA Group",TableOutpatientHourlyRates2526[Group Name],0))/60*TableOutpatientRates2526_Commercial[[#This Row],[Minutes for Rate]]),"")</f>
        <v>32.5</v>
      </c>
      <c r="X6" s="3">
        <f>IF(TableOutpatientRates2526_Commercial[[#This Row],[MD Group Allowed]]="Y",IF(NOT(ISBLANK(TableOutpatientRates2526_Commercial[[#This Row],[Standard Rate]])),TableOutpatientRates2526_Commercial[Standard Rate],INDEX(TableOutpatientHourlyRates2526[Hourly Rate],MATCH("MD Group",TableOutpatientHourlyRates2526[Group Name],0))/60*TableOutpatientRates2526_Commercial[[#This Row],[Minutes for Rate]]),"")</f>
        <v>35</v>
      </c>
      <c r="Y6" s="3">
        <f>IF(TableOutpatientRates2526_Commercial[[#This Row],[NP Group Allowed]]="Y",IF(NOT(ISBLANK(TableOutpatientRates2526_Commercial[[#This Row],[Standard Rate]])),TableOutpatientRates2526_Commercial[Standard Rate],INDEX(TableOutpatientHourlyRates2526[Hourly Rate],MATCH("NP Group",TableOutpatientHourlyRates2526[Group Name],0))/60*TableOutpatientRates2526_Commercial[[#This Row],[Minutes for Rate]]),"")</f>
        <v>37.5</v>
      </c>
      <c r="Z6" s="3">
        <f>IF(TableOutpatientRates2526_Commercial[[#This Row],[OT Group Allowed]]="Y",IF(NOT(ISBLANK(TableOutpatientRates2526_Commercial[[#This Row],[Standard Rate]])),TableOutpatientRates2526_Commercial[Standard Rate],INDEX(TableOutpatientHourlyRates2526[Hourly Rate],MATCH("OT Group",TableOutpatientHourlyRates2526[Group Name],0))/60*TableOutpatientRates2526_Commercial[[#This Row],[Minutes for Rate]]),"")</f>
        <v>40</v>
      </c>
      <c r="AA6" s="3" t="str">
        <f>IF(TableOutpatientRates2526_Commercial[[#This Row],[OTHER Group Allowed]]="Y",IF(NOT(ISBLANK(TableOutpatientRates2526_Commercial[[#This Row],[Standard Rate]])),TableOutpatientRates2526_Commercial[Standard Rate],INDEX(TableOutpatientHourlyRates2526[Hourly Rate],MATCH("OTHER Group",TableOutpatientHourlyRates2526[Group Name],0))/60*TableOutpatientRates2526_Commercial[[#This Row],[Minutes for Rate]]),"")</f>
        <v/>
      </c>
      <c r="AB6" s="3">
        <f>IF(TableOutpatientRates2526_Commercial[[#This Row],[PA Group Allowed]]="Y",IF(NOT(ISBLANK(TableOutpatientRates2526_Commercial[[#This Row],[Standard Rate]])),TableOutpatientRates2526_Commercial[Standard Rate],INDEX(TableOutpatientHourlyRates2526[Hourly Rate],MATCH("PA Group",TableOutpatientHourlyRates2526[Group Name],0))/60*TableOutpatientRates2526_Commercial[[#This Row],[Minutes for Rate]]),"")</f>
        <v>45</v>
      </c>
      <c r="AC6" s="3" t="str">
        <f>IF(TableOutpatientRates2526_Commercial[[#This Row],[PEER Group Allowed]]="Y",IF(NOT(ISBLANK(TableOutpatientRates2526_Commercial[[#This Row],[Standard Rate]])),TableOutpatientRates2526_Commercial[Standard Rate],INDEX(TableOutpatientHourlyRates2526[Hourly Rate],MATCH("PEER Group",TableOutpatientHourlyRates2526[Group Name],0))/60*TableOutpatientRates2526_Commercial[[#This Row],[Minutes for Rate]]),"")</f>
        <v/>
      </c>
      <c r="AD6" s="3" t="str">
        <f>IF(TableOutpatientRates2526_Commercial[[#This Row],[PHARM Group Allowed]]="Y",IF(NOT(ISBLANK(TableOutpatientRates2526_Commercial[[#This Row],[Standard Rate]])),TableOutpatientRates2526_Commercial[Standard Rate],INDEX(TableOutpatientHourlyRates2526[Hourly Rate],MATCH("PHARM Group",TableOutpatientHourlyRates2526[Group Name],0))/60*TableOutpatientRates2526_Commercial[[#This Row],[Minutes for Rate]]),"")</f>
        <v/>
      </c>
      <c r="AE6" s="3">
        <f>IF(TableOutpatientRates2526_Commercial[[#This Row],[PSY Group Allowed]]="Y",IF(NOT(ISBLANK(TableOutpatientRates2526_Commercial[[#This Row],[Standard Rate]])),TableOutpatientRates2526_Commercial[Standard Rate],INDEX(TableOutpatientHourlyRates2526[Hourly Rate],MATCH("PSY Group",TableOutpatientHourlyRates2526[Group Name],0))/60*TableOutpatientRates2526_Commercial[[#This Row],[Minutes for Rate]]),"")</f>
        <v>52.5</v>
      </c>
      <c r="AF6" s="3" t="str">
        <f>IF(TableOutpatientRates2526_Commercial[[#This Row],[PT Group Allowed]]="Y",IF(NOT(ISBLANK(TableOutpatientRates2526_Commercial[[#This Row],[Standard Rate]])),TableOutpatientRates2526_Commercial[Standard Rate],INDEX(TableOutpatientHourlyRates2526[Hourly Rate],MATCH("PT Group",TableOutpatientHourlyRates2526[Group Name],0))/60*TableOutpatientRates2526_Commercial[[#This Row],[Minutes for Rate]]),"")</f>
        <v/>
      </c>
      <c r="AG6" s="3">
        <f>IF(TableOutpatientRates2526_Commercial[[#This Row],[RN Group Allowed]]="Y",IF(NOT(ISBLANK(TableOutpatientRates2526_Commercial[[#This Row],[Standard Rate]])),TableOutpatientRates2526_Commercial[Standard Rate],INDEX(TableOutpatientHourlyRates2526[Hourly Rate],MATCH("RN Group",TableOutpatientHourlyRates2526[Group Name],0))/60*TableOutpatientRates2526_Commercial[[#This Row],[Minutes for Rate]]),"")</f>
        <v>57.5</v>
      </c>
      <c r="AH6" s="3" t="str">
        <f>IF(TableOutpatientRates2526_Commercial[[#This Row],[CHW Group Allowed]]="Y",IF(NOT(ISBLANK(TableOutpatientRates2526_Commercial[[#This Row],[Standard Rate]])),TableOutpatientRates2526_Commercial[Standard Rate],INDEX(TableOutpatientHourlyRates2526[Hourly Rate],MATCH("CHW Group",TableOutpatientHourlyRates2526[Group Name],0))/60*TableOutpatientRates2526_Commercial[[#This Row],[Minutes for Rate]]),"")</f>
        <v/>
      </c>
    </row>
  </sheetData>
  <conditionalFormatting sqref="T2:T6">
    <cfRule type="expression" dxfId="72" priority="1">
      <formula>IF(OR(ISBLANK(#REF!),#REF!=""),TRUE,FALSE)</formula>
    </cfRule>
  </conditionalFormatting>
  <conditionalFormatting sqref="U2:U6">
    <cfRule type="expression" dxfId="71" priority="2">
      <formula>IF(OR(ISBLANK(#REF!),#REF!=""),TRUE,FALSE)</formula>
    </cfRule>
  </conditionalFormatting>
  <conditionalFormatting sqref="V2:V6">
    <cfRule type="expression" dxfId="70" priority="3">
      <formula>IF(OR(ISBLANK(#REF!),#REF!=""),TRUE,FALSE)</formula>
    </cfRule>
  </conditionalFormatting>
  <conditionalFormatting sqref="W2:W6">
    <cfRule type="expression" dxfId="69" priority="4">
      <formula>IF(OR(ISBLANK(#REF!),#REF!=""),TRUE,FALSE)</formula>
    </cfRule>
  </conditionalFormatting>
  <conditionalFormatting sqref="X2:X6">
    <cfRule type="expression" dxfId="68" priority="5">
      <formula>IF(OR(ISBLANK(#REF!),#REF!=""),TRUE,FALSE)</formula>
    </cfRule>
  </conditionalFormatting>
  <conditionalFormatting sqref="Y2:Y6">
    <cfRule type="expression" dxfId="67" priority="6">
      <formula>IF(OR(ISBLANK(#REF!),#REF!=""),TRUE,FALSE)</formula>
    </cfRule>
  </conditionalFormatting>
  <conditionalFormatting sqref="Z2:Z6">
    <cfRule type="expression" dxfId="66" priority="7">
      <formula>IF(OR(ISBLANK(#REF!),#REF!=""),TRUE,FALSE)</formula>
    </cfRule>
  </conditionalFormatting>
  <conditionalFormatting sqref="AA2:AA6">
    <cfRule type="expression" dxfId="65" priority="8">
      <formula>IF(OR(ISBLANK(#REF!),#REF!=""),TRUE,FALSE)</formula>
    </cfRule>
  </conditionalFormatting>
  <conditionalFormatting sqref="AB2:AB6">
    <cfRule type="expression" dxfId="64" priority="9">
      <formula>IF(OR(ISBLANK(#REF!),#REF!=""),TRUE,FALSE)</formula>
    </cfRule>
  </conditionalFormatting>
  <conditionalFormatting sqref="AC2:AC6">
    <cfRule type="expression" dxfId="63" priority="10">
      <formula>IF(OR(ISBLANK(#REF!),#REF!=""),TRUE,FALSE)</formula>
    </cfRule>
  </conditionalFormatting>
  <conditionalFormatting sqref="AD2:AD6">
    <cfRule type="expression" dxfId="62" priority="11">
      <formula>IF(OR(ISBLANK(#REF!),#REF!=""),TRUE,FALSE)</formula>
    </cfRule>
  </conditionalFormatting>
  <conditionalFormatting sqref="AE2:AE6">
    <cfRule type="expression" dxfId="61" priority="12">
      <formula>IF(OR(ISBLANK(#REF!),#REF!=""),TRUE,FALSE)</formula>
    </cfRule>
  </conditionalFormatting>
  <conditionalFormatting sqref="AF2:AF6">
    <cfRule type="expression" dxfId="60" priority="13">
      <formula>IF(OR(ISBLANK(#REF!),#REF!=""),TRUE,FALSE)</formula>
    </cfRule>
  </conditionalFormatting>
  <conditionalFormatting sqref="AG2:AG6">
    <cfRule type="expression" dxfId="59" priority="14">
      <formula>IF(OR(ISBLANK(#REF!),#REF!=""),TRUE,FALSE)</formula>
    </cfRule>
  </conditionalFormatting>
  <conditionalFormatting sqref="AH2:AH6">
    <cfRule type="expression" dxfId="58" priority="15">
      <formula>IF(OR(ISBLANK(#REF!),#REF!=""),TRUE,FALSE)</formula>
    </cfRule>
  </conditionalFormatting>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H6"/>
  <sheetViews>
    <sheetView workbookViewId="0">
      <pane ySplit="1" topLeftCell="A2" activePane="bottomLeft" state="frozen"/>
      <selection pane="bottomLeft"/>
    </sheetView>
  </sheetViews>
  <sheetFormatPr defaultRowHeight="14.4" x14ac:dyDescent="0.55000000000000004"/>
  <cols>
    <col min="1" max="1" width="12.734375" customWidth="1"/>
    <col min="2" max="2" width="60" customWidth="1"/>
    <col min="3" max="3" width="17.734375" customWidth="1"/>
    <col min="4" max="18" width="9.15625" hidden="1" customWidth="1"/>
    <col min="19" max="19" width="15.3671875" customWidth="1"/>
    <col min="20" max="20" width="12.9453125" customWidth="1"/>
    <col min="21" max="21" width="13.578125" customWidth="1"/>
    <col min="22" max="22" width="12.47265625" customWidth="1"/>
    <col min="23" max="23" width="12.05078125" customWidth="1"/>
    <col min="24" max="24" width="12.1015625" customWidth="1"/>
    <col min="25" max="25" width="11.47265625" customWidth="1"/>
    <col min="26" max="26" width="11.41796875" customWidth="1"/>
    <col min="27" max="27" width="15" customWidth="1"/>
    <col min="28" max="28" width="11.3125" customWidth="1"/>
    <col min="29" max="29" width="13.3671875" customWidth="1"/>
    <col min="30" max="30" width="15.68359375" customWidth="1"/>
    <col min="31" max="31" width="12.1015625" customWidth="1"/>
    <col min="32" max="32" width="11.1015625" customWidth="1"/>
    <col min="33" max="33" width="11.5234375" customWidth="1"/>
    <col min="34" max="34" width="13.3671875" customWidth="1"/>
  </cols>
  <sheetData>
    <row r="1" spans="1:34" s="1" customFormat="1" ht="45" customHeight="1" x14ac:dyDescent="0.55000000000000004">
      <c r="A1" s="1" t="s">
        <v>192</v>
      </c>
      <c r="B1" s="1" t="s">
        <v>60</v>
      </c>
      <c r="C1" s="1" t="s">
        <v>193</v>
      </c>
      <c r="D1" s="1" t="s">
        <v>194</v>
      </c>
      <c r="E1" s="1" t="s">
        <v>195</v>
      </c>
      <c r="F1" s="1" t="s">
        <v>196</v>
      </c>
      <c r="G1" s="1" t="s">
        <v>197</v>
      </c>
      <c r="H1" s="1" t="s">
        <v>198</v>
      </c>
      <c r="I1" s="1" t="s">
        <v>199</v>
      </c>
      <c r="J1" s="1" t="s">
        <v>200</v>
      </c>
      <c r="K1" s="1" t="s">
        <v>201</v>
      </c>
      <c r="L1" s="1" t="s">
        <v>202</v>
      </c>
      <c r="M1" s="1" t="s">
        <v>203</v>
      </c>
      <c r="N1" s="1" t="s">
        <v>204</v>
      </c>
      <c r="O1" s="1" t="s">
        <v>205</v>
      </c>
      <c r="P1" s="1" t="s">
        <v>206</v>
      </c>
      <c r="Q1" s="1" t="s">
        <v>208</v>
      </c>
      <c r="R1" s="1" t="s">
        <v>207</v>
      </c>
      <c r="S1" s="1" t="s">
        <v>209</v>
      </c>
      <c r="T1" s="1" t="s">
        <v>29</v>
      </c>
      <c r="U1" s="1" t="s">
        <v>31</v>
      </c>
      <c r="V1" s="1" t="s">
        <v>33</v>
      </c>
      <c r="W1" s="1" t="s">
        <v>35</v>
      </c>
      <c r="X1" s="1" t="s">
        <v>37</v>
      </c>
      <c r="Y1" s="1" t="s">
        <v>39</v>
      </c>
      <c r="Z1" s="1" t="s">
        <v>41</v>
      </c>
      <c r="AA1" s="1" t="s">
        <v>43</v>
      </c>
      <c r="AB1" s="1" t="s">
        <v>45</v>
      </c>
      <c r="AC1" s="1" t="s">
        <v>47</v>
      </c>
      <c r="AD1" s="1" t="s">
        <v>49</v>
      </c>
      <c r="AE1" s="1" t="s">
        <v>51</v>
      </c>
      <c r="AF1" s="1" t="s">
        <v>53</v>
      </c>
      <c r="AG1" s="1" t="s">
        <v>55</v>
      </c>
      <c r="AH1" s="1" t="s">
        <v>57</v>
      </c>
    </row>
    <row r="2" spans="1:34" x14ac:dyDescent="0.55000000000000004">
      <c r="A2" t="s">
        <v>14</v>
      </c>
      <c r="B2" t="s">
        <v>214</v>
      </c>
      <c r="C2" s="4" t="s">
        <v>215</v>
      </c>
      <c r="D2" t="s">
        <v>212</v>
      </c>
      <c r="E2" t="s">
        <v>213</v>
      </c>
      <c r="F2" t="s">
        <v>212</v>
      </c>
      <c r="G2" t="s">
        <v>212</v>
      </c>
      <c r="H2" t="s">
        <v>213</v>
      </c>
      <c r="I2" t="s">
        <v>213</v>
      </c>
      <c r="J2" t="s">
        <v>212</v>
      </c>
      <c r="K2" t="s">
        <v>212</v>
      </c>
      <c r="L2" t="s">
        <v>212</v>
      </c>
      <c r="M2" t="s">
        <v>213</v>
      </c>
      <c r="N2" t="s">
        <v>213</v>
      </c>
      <c r="O2" t="s">
        <v>212</v>
      </c>
      <c r="P2" t="s">
        <v>212</v>
      </c>
      <c r="Q2" t="s">
        <v>212</v>
      </c>
      <c r="R2" t="s">
        <v>212</v>
      </c>
      <c r="S2" s="3"/>
      <c r="T2"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c r="U2"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110</v>
      </c>
      <c r="V2"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W2"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X2"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Y2"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150</v>
      </c>
      <c r="Z2"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A2"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B2"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180</v>
      </c>
      <c r="AC2"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D2"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E2"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210</v>
      </c>
      <c r="AF2"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G2"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H2"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row>
    <row r="3" spans="1:34" x14ac:dyDescent="0.55000000000000004">
      <c r="A3" t="s">
        <v>19</v>
      </c>
      <c r="B3" t="s">
        <v>216</v>
      </c>
      <c r="C3" s="4" t="s">
        <v>215</v>
      </c>
      <c r="D3" t="s">
        <v>212</v>
      </c>
      <c r="E3" t="s">
        <v>212</v>
      </c>
      <c r="F3" t="s">
        <v>212</v>
      </c>
      <c r="G3" t="s">
        <v>212</v>
      </c>
      <c r="H3" t="s">
        <v>213</v>
      </c>
      <c r="I3" t="s">
        <v>213</v>
      </c>
      <c r="J3" t="s">
        <v>212</v>
      </c>
      <c r="K3" t="s">
        <v>212</v>
      </c>
      <c r="L3" t="s">
        <v>212</v>
      </c>
      <c r="M3" t="s">
        <v>213</v>
      </c>
      <c r="N3" t="s">
        <v>212</v>
      </c>
      <c r="O3" t="s">
        <v>212</v>
      </c>
      <c r="P3" t="s">
        <v>212</v>
      </c>
      <c r="Q3" t="s">
        <v>212</v>
      </c>
      <c r="R3" t="s">
        <v>212</v>
      </c>
      <c r="S3" s="3"/>
      <c r="T3"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c r="U3" s="3" t="str">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
      </c>
      <c r="V3"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W3"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X3"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Y3"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150</v>
      </c>
      <c r="Z3"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A3"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B3"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180</v>
      </c>
      <c r="AC3"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D3"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E3" s="3" t="str">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
      </c>
      <c r="AF3"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G3"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H3"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row>
    <row r="4" spans="1:34" x14ac:dyDescent="0.55000000000000004">
      <c r="A4" t="s">
        <v>8</v>
      </c>
      <c r="B4" t="s">
        <v>217</v>
      </c>
      <c r="C4" s="4" t="s">
        <v>218</v>
      </c>
      <c r="D4" t="s">
        <v>212</v>
      </c>
      <c r="E4" t="s">
        <v>212</v>
      </c>
      <c r="F4" t="s">
        <v>212</v>
      </c>
      <c r="G4" t="s">
        <v>212</v>
      </c>
      <c r="H4" t="s">
        <v>213</v>
      </c>
      <c r="I4" t="s">
        <v>213</v>
      </c>
      <c r="J4" t="s">
        <v>212</v>
      </c>
      <c r="K4" t="s">
        <v>212</v>
      </c>
      <c r="L4" t="s">
        <v>212</v>
      </c>
      <c r="M4" t="s">
        <v>213</v>
      </c>
      <c r="N4" t="s">
        <v>212</v>
      </c>
      <c r="O4" t="s">
        <v>212</v>
      </c>
      <c r="P4" t="s">
        <v>212</v>
      </c>
      <c r="Q4" t="s">
        <v>212</v>
      </c>
      <c r="R4" t="s">
        <v>212</v>
      </c>
      <c r="S4" s="3"/>
      <c r="T4"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c r="U4" s="3" t="str">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
      </c>
      <c r="V4"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W4"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X4"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210</v>
      </c>
      <c r="Y4"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225</v>
      </c>
      <c r="Z4"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A4"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B4"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270</v>
      </c>
      <c r="AC4"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D4"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E4" s="3" t="str">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
      </c>
      <c r="AF4"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G4"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H4"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row>
    <row r="5" spans="1:34" x14ac:dyDescent="0.55000000000000004">
      <c r="A5" t="s">
        <v>23</v>
      </c>
      <c r="B5" t="s">
        <v>219</v>
      </c>
      <c r="C5" s="4" t="s">
        <v>215</v>
      </c>
      <c r="D5" t="s">
        <v>212</v>
      </c>
      <c r="E5" t="s">
        <v>213</v>
      </c>
      <c r="F5" t="s">
        <v>212</v>
      </c>
      <c r="G5" t="s">
        <v>212</v>
      </c>
      <c r="H5" t="s">
        <v>213</v>
      </c>
      <c r="I5" t="s">
        <v>213</v>
      </c>
      <c r="J5" t="s">
        <v>212</v>
      </c>
      <c r="K5" t="s">
        <v>212</v>
      </c>
      <c r="L5" t="s">
        <v>212</v>
      </c>
      <c r="M5" t="s">
        <v>213</v>
      </c>
      <c r="N5" t="s">
        <v>213</v>
      </c>
      <c r="O5" t="s">
        <v>212</v>
      </c>
      <c r="P5" t="s">
        <v>212</v>
      </c>
      <c r="Q5" t="s">
        <v>212</v>
      </c>
      <c r="R5" t="s">
        <v>212</v>
      </c>
      <c r="S5" s="3"/>
      <c r="T5"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c r="U5"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110</v>
      </c>
      <c r="V5"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W5" s="3" t="str">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
      </c>
      <c r="X5"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140</v>
      </c>
      <c r="Y5"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150</v>
      </c>
      <c r="Z5" s="3" t="str">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
      </c>
      <c r="AA5"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B5"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180</v>
      </c>
      <c r="AC5"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D5"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E5"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210</v>
      </c>
      <c r="AF5"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G5" s="3" t="str">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
      </c>
      <c r="AH5"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row>
    <row r="6" spans="1:34" x14ac:dyDescent="0.55000000000000004">
      <c r="A6" t="s">
        <v>10</v>
      </c>
      <c r="B6" t="s">
        <v>338</v>
      </c>
      <c r="C6" s="4" t="s">
        <v>232</v>
      </c>
      <c r="D6" t="s">
        <v>212</v>
      </c>
      <c r="E6" t="s">
        <v>213</v>
      </c>
      <c r="F6" t="s">
        <v>212</v>
      </c>
      <c r="G6" t="s">
        <v>213</v>
      </c>
      <c r="H6" t="s">
        <v>213</v>
      </c>
      <c r="I6" t="s">
        <v>213</v>
      </c>
      <c r="J6" t="s">
        <v>213</v>
      </c>
      <c r="K6" t="s">
        <v>212</v>
      </c>
      <c r="L6" t="s">
        <v>212</v>
      </c>
      <c r="M6" t="s">
        <v>213</v>
      </c>
      <c r="N6" t="s">
        <v>213</v>
      </c>
      <c r="O6" t="s">
        <v>212</v>
      </c>
      <c r="P6" t="s">
        <v>213</v>
      </c>
      <c r="Q6" t="s">
        <v>212</v>
      </c>
      <c r="R6" t="s">
        <v>212</v>
      </c>
      <c r="S6" s="3"/>
      <c r="T6" s="3" t="str">
        <f>IF(TableOutpatientRates2627_Commercial[[#This Row],[AOD Group Allowed]]="Y",IF(NOT(ISBLANK(TableOutpatientRates2627_Commercial[[#This Row],[Standard Rate]])),TableOutpatientRates2627_Commercial[Standard Rate],INDEX(TableOutpatientHourlyRates2627[Hourly Rate],MATCH("AOD Group",TableOutpatientHourlyRates2627[Group Name],0))/60*TableOutpatientRates2627_Commercial[[#This Row],[Minutes for Rate]]),"")</f>
        <v/>
      </c>
      <c r="U6" s="3">
        <f>IF(TableOutpatientRates2627_Commercial[[#This Row],[LPHA Group Allowed]]="Y",IF(NOT(ISBLANK(TableOutpatientRates2627_Commercial[[#This Row],[Standard Rate]])),TableOutpatientRates2627_Commercial[Standard Rate],INDEX(TableOutpatientHourlyRates2627[Hourly Rate],MATCH("LPHA Group",TableOutpatientHourlyRates2627[Group Name],0))/60*TableOutpatientRates2627_Commercial[[#This Row],[Minutes for Rate]]),"")</f>
        <v>27.5</v>
      </c>
      <c r="V6" s="3" t="str">
        <f>IF(TableOutpatientRates2627_Commercial[[#This Row],[LVN Group Allowed]]="Y",IF(NOT(ISBLANK(TableOutpatientRates2627_Commercial[[#This Row],[Standard Rate]])),TableOutpatientRates2627_Commercial[Standard Rate],INDEX(TableOutpatientHourlyRates2627[Hourly Rate],MATCH("LVN Group",TableOutpatientHourlyRates2627[Group Name],0))/60*TableOutpatientRates2627_Commercial[[#This Row],[Minutes for Rate]]),"")</f>
        <v/>
      </c>
      <c r="W6" s="3">
        <f>IF(TableOutpatientRates2627_Commercial[[#This Row],[MA Group Allowed]]="Y",IF(NOT(ISBLANK(TableOutpatientRates2627_Commercial[[#This Row],[Standard Rate]])),TableOutpatientRates2627_Commercial[Standard Rate],INDEX(TableOutpatientHourlyRates2627[Hourly Rate],MATCH("MA Group",TableOutpatientHourlyRates2627[Group Name],0))/60*TableOutpatientRates2627_Commercial[[#This Row],[Minutes for Rate]]),"")</f>
        <v>32.5</v>
      </c>
      <c r="X6" s="3">
        <f>IF(TableOutpatientRates2627_Commercial[[#This Row],[MD Group Allowed]]="Y",IF(NOT(ISBLANK(TableOutpatientRates2627_Commercial[[#This Row],[Standard Rate]])),TableOutpatientRates2627_Commercial[Standard Rate],INDEX(TableOutpatientHourlyRates2627[Hourly Rate],MATCH("MD Group",TableOutpatientHourlyRates2627[Group Name],0))/60*TableOutpatientRates2627_Commercial[[#This Row],[Minutes for Rate]]),"")</f>
        <v>35</v>
      </c>
      <c r="Y6" s="3">
        <f>IF(TableOutpatientRates2627_Commercial[[#This Row],[NP Group Allowed]]="Y",IF(NOT(ISBLANK(TableOutpatientRates2627_Commercial[[#This Row],[Standard Rate]])),TableOutpatientRates2627_Commercial[Standard Rate],INDEX(TableOutpatientHourlyRates2627[Hourly Rate],MATCH("NP Group",TableOutpatientHourlyRates2627[Group Name],0))/60*TableOutpatientRates2627_Commercial[[#This Row],[Minutes for Rate]]),"")</f>
        <v>37.5</v>
      </c>
      <c r="Z6" s="3">
        <f>IF(TableOutpatientRates2627_Commercial[[#This Row],[OT Group Allowed]]="Y",IF(NOT(ISBLANK(TableOutpatientRates2627_Commercial[[#This Row],[Standard Rate]])),TableOutpatientRates2627_Commercial[Standard Rate],INDEX(TableOutpatientHourlyRates2627[Hourly Rate],MATCH("OT Group",TableOutpatientHourlyRates2627[Group Name],0))/60*TableOutpatientRates2627_Commercial[[#This Row],[Minutes for Rate]]),"")</f>
        <v>40</v>
      </c>
      <c r="AA6" s="3" t="str">
        <f>IF(TableOutpatientRates2627_Commercial[[#This Row],[OTHER Group Allowed]]="Y",IF(NOT(ISBLANK(TableOutpatientRates2627_Commercial[[#This Row],[Standard Rate]])),TableOutpatientRates2627_Commercial[Standard Rate],INDEX(TableOutpatientHourlyRates2627[Hourly Rate],MATCH("OTHER Group",TableOutpatientHourlyRates2627[Group Name],0))/60*TableOutpatientRates2627_Commercial[[#This Row],[Minutes for Rate]]),"")</f>
        <v/>
      </c>
      <c r="AB6" s="3">
        <f>IF(TableOutpatientRates2627_Commercial[[#This Row],[PA Group Allowed]]="Y",IF(NOT(ISBLANK(TableOutpatientRates2627_Commercial[[#This Row],[Standard Rate]])),TableOutpatientRates2627_Commercial[Standard Rate],INDEX(TableOutpatientHourlyRates2627[Hourly Rate],MATCH("PA Group",TableOutpatientHourlyRates2627[Group Name],0))/60*TableOutpatientRates2627_Commercial[[#This Row],[Minutes for Rate]]),"")</f>
        <v>45</v>
      </c>
      <c r="AC6" s="3" t="str">
        <f>IF(TableOutpatientRates2627_Commercial[[#This Row],[PEER Group Allowed]]="Y",IF(NOT(ISBLANK(TableOutpatientRates2627_Commercial[[#This Row],[Standard Rate]])),TableOutpatientRates2627_Commercial[Standard Rate],INDEX(TableOutpatientHourlyRates2627[Hourly Rate],MATCH("PEER Group",TableOutpatientHourlyRates2627[Group Name],0))/60*TableOutpatientRates2627_Commercial[[#This Row],[Minutes for Rate]]),"")</f>
        <v/>
      </c>
      <c r="AD6" s="3" t="str">
        <f>IF(TableOutpatientRates2627_Commercial[[#This Row],[PHARM Group Allowed]]="Y",IF(NOT(ISBLANK(TableOutpatientRates2627_Commercial[[#This Row],[Standard Rate]])),TableOutpatientRates2627_Commercial[Standard Rate],INDEX(TableOutpatientHourlyRates2627[Hourly Rate],MATCH("PHARM Group",TableOutpatientHourlyRates2627[Group Name],0))/60*TableOutpatientRates2627_Commercial[[#This Row],[Minutes for Rate]]),"")</f>
        <v/>
      </c>
      <c r="AE6" s="3">
        <f>IF(TableOutpatientRates2627_Commercial[[#This Row],[PSY Group Allowed]]="Y",IF(NOT(ISBLANK(TableOutpatientRates2627_Commercial[[#This Row],[Standard Rate]])),TableOutpatientRates2627_Commercial[Standard Rate],INDEX(TableOutpatientHourlyRates2627[Hourly Rate],MATCH("PSY Group",TableOutpatientHourlyRates2627[Group Name],0))/60*TableOutpatientRates2627_Commercial[[#This Row],[Minutes for Rate]]),"")</f>
        <v>52.5</v>
      </c>
      <c r="AF6" s="3" t="str">
        <f>IF(TableOutpatientRates2627_Commercial[[#This Row],[PT Group Allowed]]="Y",IF(NOT(ISBLANK(TableOutpatientRates2627_Commercial[[#This Row],[Standard Rate]])),TableOutpatientRates2627_Commercial[Standard Rate],INDEX(TableOutpatientHourlyRates2627[Hourly Rate],MATCH("PT Group",TableOutpatientHourlyRates2627[Group Name],0))/60*TableOutpatientRates2627_Commercial[[#This Row],[Minutes for Rate]]),"")</f>
        <v/>
      </c>
      <c r="AG6" s="3">
        <f>IF(TableOutpatientRates2627_Commercial[[#This Row],[RN Group Allowed]]="Y",IF(NOT(ISBLANK(TableOutpatientRates2627_Commercial[[#This Row],[Standard Rate]])),TableOutpatientRates2627_Commercial[Standard Rate],INDEX(TableOutpatientHourlyRates2627[Hourly Rate],MATCH("RN Group",TableOutpatientHourlyRates2627[Group Name],0))/60*TableOutpatientRates2627_Commercial[[#This Row],[Minutes for Rate]]),"")</f>
        <v>57.5</v>
      </c>
      <c r="AH6" s="3" t="str">
        <f>IF(TableOutpatientRates2627_Commercial[[#This Row],[CHW Group Allowed]]="Y",IF(NOT(ISBLANK(TableOutpatientRates2627_Commercial[[#This Row],[Standard Rate]])),TableOutpatientRates2627_Commercial[Standard Rate],INDEX(TableOutpatientHourlyRates2627[Hourly Rate],MATCH("CHW Group",TableOutpatientHourlyRates2627[Group Name],0))/60*TableOutpatientRates2627_Commercial[[#This Row],[Minutes for Rate]]),"")</f>
        <v/>
      </c>
    </row>
  </sheetData>
  <conditionalFormatting sqref="T2:T6">
    <cfRule type="expression" dxfId="40" priority="1">
      <formula>IF(OR(ISBLANK(#REF!),#REF!=""),TRUE,FALSE)</formula>
    </cfRule>
  </conditionalFormatting>
  <conditionalFormatting sqref="U2:U6">
    <cfRule type="expression" dxfId="39" priority="2">
      <formula>IF(OR(ISBLANK(#REF!),#REF!=""),TRUE,FALSE)</formula>
    </cfRule>
  </conditionalFormatting>
  <conditionalFormatting sqref="V2:V6">
    <cfRule type="expression" dxfId="38" priority="3">
      <formula>IF(OR(ISBLANK(#REF!),#REF!=""),TRUE,FALSE)</formula>
    </cfRule>
  </conditionalFormatting>
  <conditionalFormatting sqref="W2:W6">
    <cfRule type="expression" dxfId="37" priority="4">
      <formula>IF(OR(ISBLANK(#REF!),#REF!=""),TRUE,FALSE)</formula>
    </cfRule>
  </conditionalFormatting>
  <conditionalFormatting sqref="X2:X6">
    <cfRule type="expression" dxfId="36" priority="5">
      <formula>IF(OR(ISBLANK(#REF!),#REF!=""),TRUE,FALSE)</formula>
    </cfRule>
  </conditionalFormatting>
  <conditionalFormatting sqref="Y2:Y6">
    <cfRule type="expression" dxfId="35" priority="6">
      <formula>IF(OR(ISBLANK(#REF!),#REF!=""),TRUE,FALSE)</formula>
    </cfRule>
  </conditionalFormatting>
  <conditionalFormatting sqref="Z2:Z6">
    <cfRule type="expression" dxfId="34" priority="7">
      <formula>IF(OR(ISBLANK(#REF!),#REF!=""),TRUE,FALSE)</formula>
    </cfRule>
  </conditionalFormatting>
  <conditionalFormatting sqref="AA2:AA6">
    <cfRule type="expression" dxfId="33" priority="8">
      <formula>IF(OR(ISBLANK(#REF!),#REF!=""),TRUE,FALSE)</formula>
    </cfRule>
  </conditionalFormatting>
  <conditionalFormatting sqref="AB2:AB6">
    <cfRule type="expression" dxfId="32" priority="9">
      <formula>IF(OR(ISBLANK(#REF!),#REF!=""),TRUE,FALSE)</formula>
    </cfRule>
  </conditionalFormatting>
  <conditionalFormatting sqref="AC2:AC6">
    <cfRule type="expression" dxfId="31" priority="10">
      <formula>IF(OR(ISBLANK(#REF!),#REF!=""),TRUE,FALSE)</formula>
    </cfRule>
  </conditionalFormatting>
  <conditionalFormatting sqref="AD2:AD6">
    <cfRule type="expression" dxfId="30" priority="11">
      <formula>IF(OR(ISBLANK(#REF!),#REF!=""),TRUE,FALSE)</formula>
    </cfRule>
  </conditionalFormatting>
  <conditionalFormatting sqref="AE2:AE6">
    <cfRule type="expression" dxfId="29" priority="12">
      <formula>IF(OR(ISBLANK(#REF!),#REF!=""),TRUE,FALSE)</formula>
    </cfRule>
  </conditionalFormatting>
  <conditionalFormatting sqref="AF2:AF6">
    <cfRule type="expression" dxfId="28" priority="13">
      <formula>IF(OR(ISBLANK(#REF!),#REF!=""),TRUE,FALSE)</formula>
    </cfRule>
  </conditionalFormatting>
  <conditionalFormatting sqref="AG2:AG6">
    <cfRule type="expression" dxfId="27" priority="14">
      <formula>IF(OR(ISBLANK(#REF!),#REF!=""),TRUE,FALSE)</formula>
    </cfRule>
  </conditionalFormatting>
  <conditionalFormatting sqref="AH2:AH6">
    <cfRule type="expression" dxfId="26" priority="15">
      <formula>IF(OR(ISBLANK(#REF!),#REF!=""),TRUE,FALSE)</formula>
    </cfRule>
  </conditionalFormatting>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C11"/>
  <sheetViews>
    <sheetView workbookViewId="0">
      <pane ySplit="1" topLeftCell="A2" activePane="bottomLeft" state="frozen"/>
      <selection pane="bottomLeft"/>
    </sheetView>
  </sheetViews>
  <sheetFormatPr defaultRowHeight="14.4" x14ac:dyDescent="0.55000000000000004"/>
  <cols>
    <col min="1" max="1" width="37.5234375" customWidth="1"/>
    <col min="2" max="2" width="19.62890625" customWidth="1"/>
    <col min="3" max="3" width="15.3125" customWidth="1"/>
  </cols>
  <sheetData>
    <row r="1" spans="1:3" s="1" customFormat="1" ht="45" customHeight="1" x14ac:dyDescent="0.55000000000000004">
      <c r="A1" s="1" t="s">
        <v>368</v>
      </c>
      <c r="B1" s="1" t="s">
        <v>369</v>
      </c>
      <c r="C1" s="1" t="s">
        <v>370</v>
      </c>
    </row>
    <row r="2" spans="1:3" x14ac:dyDescent="0.55000000000000004">
      <c r="A2" t="s">
        <v>371</v>
      </c>
      <c r="B2" s="3">
        <v>100</v>
      </c>
      <c r="C2" s="3">
        <v>115</v>
      </c>
    </row>
    <row r="3" spans="1:3" x14ac:dyDescent="0.55000000000000004">
      <c r="A3" t="s">
        <v>372</v>
      </c>
      <c r="B3" s="3">
        <v>110</v>
      </c>
      <c r="C3" s="3">
        <v>125</v>
      </c>
    </row>
    <row r="4" spans="1:3" x14ac:dyDescent="0.55000000000000004">
      <c r="A4" t="s">
        <v>373</v>
      </c>
      <c r="B4" s="3">
        <v>120</v>
      </c>
      <c r="C4" s="3">
        <v>135</v>
      </c>
    </row>
    <row r="5" spans="1:3" x14ac:dyDescent="0.55000000000000004">
      <c r="A5" t="s">
        <v>374</v>
      </c>
      <c r="B5" s="3">
        <v>130</v>
      </c>
      <c r="C5" s="3">
        <v>145</v>
      </c>
    </row>
    <row r="6" spans="1:3" x14ac:dyDescent="0.55000000000000004">
      <c r="A6" t="s">
        <v>375</v>
      </c>
      <c r="B6" s="3">
        <v>140</v>
      </c>
      <c r="C6" s="3">
        <v>155</v>
      </c>
    </row>
    <row r="7" spans="1:3" x14ac:dyDescent="0.55000000000000004">
      <c r="A7" t="s">
        <v>376</v>
      </c>
      <c r="B7" s="3">
        <v>150</v>
      </c>
      <c r="C7" s="3">
        <v>165</v>
      </c>
    </row>
    <row r="8" spans="1:3" x14ac:dyDescent="0.55000000000000004">
      <c r="A8" t="s">
        <v>377</v>
      </c>
      <c r="B8" s="3">
        <v>160</v>
      </c>
      <c r="C8" s="3">
        <v>175</v>
      </c>
    </row>
    <row r="9" spans="1:3" x14ac:dyDescent="0.55000000000000004">
      <c r="A9" t="s">
        <v>378</v>
      </c>
      <c r="B9" s="3">
        <v>170</v>
      </c>
      <c r="C9" s="3">
        <v>185</v>
      </c>
    </row>
    <row r="10" spans="1:3" x14ac:dyDescent="0.55000000000000004">
      <c r="A10" t="s">
        <v>379</v>
      </c>
      <c r="B10" s="3">
        <v>180</v>
      </c>
      <c r="C10" s="3">
        <v>195</v>
      </c>
    </row>
    <row r="11" spans="1:3" x14ac:dyDescent="0.55000000000000004">
      <c r="A11" t="s">
        <v>380</v>
      </c>
      <c r="B11" s="3">
        <v>190</v>
      </c>
      <c r="C11" s="3">
        <v>205</v>
      </c>
    </row>
  </sheetData>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C11"/>
  <sheetViews>
    <sheetView workbookViewId="0">
      <pane ySplit="1" topLeftCell="A2" activePane="bottomLeft" state="frozen"/>
      <selection pane="bottomLeft"/>
    </sheetView>
  </sheetViews>
  <sheetFormatPr defaultRowHeight="14.4" x14ac:dyDescent="0.55000000000000004"/>
  <cols>
    <col min="1" max="1" width="37.5234375" customWidth="1"/>
    <col min="2" max="2" width="19.62890625" customWidth="1"/>
    <col min="3" max="3" width="15.3125" customWidth="1"/>
  </cols>
  <sheetData>
    <row r="1" spans="1:3" s="1" customFormat="1" ht="45" customHeight="1" x14ac:dyDescent="0.55000000000000004">
      <c r="A1" s="1" t="s">
        <v>368</v>
      </c>
      <c r="B1" s="1" t="s">
        <v>369</v>
      </c>
      <c r="C1" s="1" t="s">
        <v>370</v>
      </c>
    </row>
    <row r="2" spans="1:3" x14ac:dyDescent="0.55000000000000004">
      <c r="A2" t="s">
        <v>371</v>
      </c>
      <c r="B2" s="3">
        <v>100</v>
      </c>
      <c r="C2" s="3">
        <v>115</v>
      </c>
    </row>
    <row r="3" spans="1:3" x14ac:dyDescent="0.55000000000000004">
      <c r="A3" t="s">
        <v>372</v>
      </c>
      <c r="B3" s="3">
        <v>110</v>
      </c>
      <c r="C3" s="3">
        <v>125</v>
      </c>
    </row>
    <row r="4" spans="1:3" x14ac:dyDescent="0.55000000000000004">
      <c r="A4" t="s">
        <v>373</v>
      </c>
      <c r="B4" s="3">
        <v>120</v>
      </c>
      <c r="C4" s="3">
        <v>135</v>
      </c>
    </row>
    <row r="5" spans="1:3" x14ac:dyDescent="0.55000000000000004">
      <c r="A5" t="s">
        <v>374</v>
      </c>
      <c r="B5" s="3">
        <v>130</v>
      </c>
      <c r="C5" s="3">
        <v>145</v>
      </c>
    </row>
    <row r="6" spans="1:3" x14ac:dyDescent="0.55000000000000004">
      <c r="A6" t="s">
        <v>375</v>
      </c>
      <c r="B6" s="3">
        <v>140</v>
      </c>
      <c r="C6" s="3">
        <v>155</v>
      </c>
    </row>
    <row r="7" spans="1:3" x14ac:dyDescent="0.55000000000000004">
      <c r="A7" t="s">
        <v>376</v>
      </c>
      <c r="B7" s="3">
        <v>150</v>
      </c>
      <c r="C7" s="3">
        <v>165</v>
      </c>
    </row>
    <row r="8" spans="1:3" x14ac:dyDescent="0.55000000000000004">
      <c r="A8" t="s">
        <v>377</v>
      </c>
      <c r="B8" s="3">
        <v>160</v>
      </c>
      <c r="C8" s="3">
        <v>175</v>
      </c>
    </row>
    <row r="9" spans="1:3" x14ac:dyDescent="0.55000000000000004">
      <c r="A9" t="s">
        <v>378</v>
      </c>
      <c r="B9" s="3">
        <v>170</v>
      </c>
      <c r="C9" s="3">
        <v>185</v>
      </c>
    </row>
    <row r="10" spans="1:3" x14ac:dyDescent="0.55000000000000004">
      <c r="A10" t="s">
        <v>379</v>
      </c>
      <c r="B10" s="3">
        <v>180</v>
      </c>
      <c r="C10" s="3">
        <v>195</v>
      </c>
    </row>
    <row r="11" spans="1:3" x14ac:dyDescent="0.55000000000000004">
      <c r="A11" t="s">
        <v>380</v>
      </c>
      <c r="B11" s="3">
        <v>190</v>
      </c>
      <c r="C11" s="3">
        <v>205</v>
      </c>
    </row>
  </sheetData>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C11"/>
  <sheetViews>
    <sheetView workbookViewId="0">
      <pane ySplit="1" topLeftCell="A2" activePane="bottomLeft" state="frozen"/>
      <selection pane="bottomLeft"/>
    </sheetView>
  </sheetViews>
  <sheetFormatPr defaultRowHeight="14.4" x14ac:dyDescent="0.55000000000000004"/>
  <cols>
    <col min="1" max="1" width="37.5234375" customWidth="1"/>
    <col min="2" max="2" width="19.62890625" customWidth="1"/>
    <col min="3" max="3" width="15.3125" customWidth="1"/>
  </cols>
  <sheetData>
    <row r="1" spans="1:3" s="1" customFormat="1" ht="45" customHeight="1" x14ac:dyDescent="0.55000000000000004">
      <c r="A1" s="1" t="s">
        <v>368</v>
      </c>
      <c r="B1" s="1" t="s">
        <v>369</v>
      </c>
      <c r="C1" s="1" t="s">
        <v>370</v>
      </c>
    </row>
    <row r="2" spans="1:3" x14ac:dyDescent="0.55000000000000004">
      <c r="A2" t="s">
        <v>371</v>
      </c>
      <c r="B2" s="3">
        <v>100</v>
      </c>
      <c r="C2" s="3">
        <v>115</v>
      </c>
    </row>
    <row r="3" spans="1:3" x14ac:dyDescent="0.55000000000000004">
      <c r="A3" t="s">
        <v>372</v>
      </c>
      <c r="B3" s="3">
        <v>110</v>
      </c>
      <c r="C3" s="3">
        <v>125</v>
      </c>
    </row>
    <row r="4" spans="1:3" x14ac:dyDescent="0.55000000000000004">
      <c r="A4" t="s">
        <v>373</v>
      </c>
      <c r="B4" s="3">
        <v>120</v>
      </c>
      <c r="C4" s="3">
        <v>135</v>
      </c>
    </row>
    <row r="5" spans="1:3" x14ac:dyDescent="0.55000000000000004">
      <c r="A5" t="s">
        <v>374</v>
      </c>
      <c r="B5" s="3">
        <v>130</v>
      </c>
      <c r="C5" s="3">
        <v>145</v>
      </c>
    </row>
    <row r="6" spans="1:3" x14ac:dyDescent="0.55000000000000004">
      <c r="A6" t="s">
        <v>375</v>
      </c>
      <c r="B6" s="3">
        <v>140</v>
      </c>
      <c r="C6" s="3">
        <v>155</v>
      </c>
    </row>
    <row r="7" spans="1:3" x14ac:dyDescent="0.55000000000000004">
      <c r="A7" t="s">
        <v>376</v>
      </c>
      <c r="B7" s="3">
        <v>150</v>
      </c>
      <c r="C7" s="3">
        <v>165</v>
      </c>
    </row>
    <row r="8" spans="1:3" x14ac:dyDescent="0.55000000000000004">
      <c r="A8" t="s">
        <v>377</v>
      </c>
      <c r="B8" s="3">
        <v>160</v>
      </c>
      <c r="C8" s="3">
        <v>175</v>
      </c>
    </row>
    <row r="9" spans="1:3" x14ac:dyDescent="0.55000000000000004">
      <c r="A9" t="s">
        <v>378</v>
      </c>
      <c r="B9" s="3">
        <v>170</v>
      </c>
      <c r="C9" s="3">
        <v>185</v>
      </c>
    </row>
    <row r="10" spans="1:3" x14ac:dyDescent="0.55000000000000004">
      <c r="A10" t="s">
        <v>379</v>
      </c>
      <c r="B10" s="3">
        <v>180</v>
      </c>
      <c r="C10" s="3">
        <v>195</v>
      </c>
    </row>
    <row r="11" spans="1:3" x14ac:dyDescent="0.55000000000000004">
      <c r="A11" t="s">
        <v>380</v>
      </c>
      <c r="B11" s="3">
        <v>190</v>
      </c>
      <c r="C11" s="3">
        <v>205</v>
      </c>
    </row>
  </sheetData>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F12"/>
  <sheetViews>
    <sheetView workbookViewId="0">
      <pane ySplit="1" topLeftCell="A2" activePane="bottomLeft" state="frozen"/>
      <selection pane="bottomLeft"/>
    </sheetView>
  </sheetViews>
  <sheetFormatPr defaultRowHeight="14.4" x14ac:dyDescent="0.55000000000000004"/>
  <cols>
    <col min="1" max="1" width="12.734375" customWidth="1"/>
    <col min="2" max="2" width="10.5234375" customWidth="1"/>
    <col min="3" max="3" width="30.68359375" customWidth="1"/>
    <col min="4" max="4" width="60" customWidth="1"/>
    <col min="5" max="5" width="11.89453125" customWidth="1"/>
    <col min="6" max="6" width="9.15625" customWidth="1"/>
  </cols>
  <sheetData>
    <row r="1" spans="1:6" s="1" customFormat="1" ht="45" customHeight="1" x14ac:dyDescent="0.55000000000000004">
      <c r="A1" s="1" t="s">
        <v>192</v>
      </c>
      <c r="B1" s="1" t="s">
        <v>381</v>
      </c>
      <c r="C1" s="1" t="s">
        <v>24</v>
      </c>
      <c r="D1" s="1" t="s">
        <v>60</v>
      </c>
      <c r="E1" s="1" t="s">
        <v>382</v>
      </c>
      <c r="F1" s="1" t="s">
        <v>383</v>
      </c>
    </row>
    <row r="2" spans="1:6" x14ac:dyDescent="0.55000000000000004">
      <c r="A2" t="s">
        <v>384</v>
      </c>
      <c r="B2" t="s">
        <v>212</v>
      </c>
      <c r="C2" t="s">
        <v>385</v>
      </c>
      <c r="D2" t="s">
        <v>386</v>
      </c>
      <c r="E2" t="s">
        <v>387</v>
      </c>
      <c r="F2" s="3">
        <v>100</v>
      </c>
    </row>
    <row r="3" spans="1:6" x14ac:dyDescent="0.55000000000000004">
      <c r="A3" t="s">
        <v>388</v>
      </c>
      <c r="B3" t="s">
        <v>212</v>
      </c>
      <c r="C3" t="s">
        <v>385</v>
      </c>
      <c r="D3" t="s">
        <v>389</v>
      </c>
      <c r="E3" t="s">
        <v>387</v>
      </c>
      <c r="F3" s="3">
        <v>110</v>
      </c>
    </row>
    <row r="4" spans="1:6" x14ac:dyDescent="0.55000000000000004">
      <c r="A4" t="s">
        <v>390</v>
      </c>
      <c r="B4" t="s">
        <v>212</v>
      </c>
      <c r="C4" t="s">
        <v>385</v>
      </c>
      <c r="D4" t="s">
        <v>391</v>
      </c>
      <c r="E4" t="s">
        <v>392</v>
      </c>
      <c r="F4" s="3">
        <v>120</v>
      </c>
    </row>
    <row r="5" spans="1:6" x14ac:dyDescent="0.55000000000000004">
      <c r="A5" t="s">
        <v>390</v>
      </c>
      <c r="B5" t="s">
        <v>393</v>
      </c>
      <c r="C5" t="s">
        <v>385</v>
      </c>
      <c r="D5" t="s">
        <v>394</v>
      </c>
      <c r="E5" t="s">
        <v>387</v>
      </c>
      <c r="F5" s="3">
        <v>130</v>
      </c>
    </row>
    <row r="6" spans="1:6" x14ac:dyDescent="0.55000000000000004">
      <c r="A6" t="s">
        <v>390</v>
      </c>
      <c r="B6" t="s">
        <v>395</v>
      </c>
      <c r="C6" t="s">
        <v>385</v>
      </c>
      <c r="D6" t="s">
        <v>396</v>
      </c>
      <c r="E6" t="s">
        <v>387</v>
      </c>
      <c r="F6" s="3">
        <v>140</v>
      </c>
    </row>
    <row r="7" spans="1:6" x14ac:dyDescent="0.55000000000000004">
      <c r="A7" t="s">
        <v>390</v>
      </c>
      <c r="B7" t="s">
        <v>397</v>
      </c>
      <c r="C7" t="s">
        <v>385</v>
      </c>
      <c r="D7" t="s">
        <v>398</v>
      </c>
      <c r="E7" t="s">
        <v>387</v>
      </c>
      <c r="F7" s="3">
        <v>150</v>
      </c>
    </row>
    <row r="8" spans="1:6" x14ac:dyDescent="0.55000000000000004">
      <c r="A8" t="s">
        <v>399</v>
      </c>
      <c r="B8" t="s">
        <v>212</v>
      </c>
      <c r="C8" t="s">
        <v>400</v>
      </c>
      <c r="D8" t="s">
        <v>401</v>
      </c>
      <c r="E8" t="s">
        <v>387</v>
      </c>
      <c r="F8" s="3">
        <v>160</v>
      </c>
    </row>
    <row r="9" spans="1:6" x14ac:dyDescent="0.55000000000000004">
      <c r="A9" t="s">
        <v>402</v>
      </c>
      <c r="B9" t="s">
        <v>212</v>
      </c>
      <c r="C9" t="s">
        <v>403</v>
      </c>
      <c r="D9" t="s">
        <v>404</v>
      </c>
      <c r="E9" t="s">
        <v>405</v>
      </c>
      <c r="F9" s="3">
        <v>170</v>
      </c>
    </row>
    <row r="10" spans="1:6" x14ac:dyDescent="0.55000000000000004">
      <c r="A10" t="s">
        <v>406</v>
      </c>
      <c r="B10" t="s">
        <v>212</v>
      </c>
      <c r="C10" t="s">
        <v>403</v>
      </c>
      <c r="D10" t="s">
        <v>403</v>
      </c>
      <c r="E10" t="s">
        <v>407</v>
      </c>
      <c r="F10" s="3">
        <v>180</v>
      </c>
    </row>
    <row r="11" spans="1:6" x14ac:dyDescent="0.55000000000000004">
      <c r="A11" t="s">
        <v>408</v>
      </c>
      <c r="B11" t="s">
        <v>212</v>
      </c>
      <c r="C11" t="s">
        <v>403</v>
      </c>
      <c r="D11" t="s">
        <v>409</v>
      </c>
      <c r="E11" t="s">
        <v>410</v>
      </c>
      <c r="F11" s="3">
        <v>190</v>
      </c>
    </row>
    <row r="12" spans="1:6" x14ac:dyDescent="0.55000000000000004">
      <c r="A12" t="s">
        <v>411</v>
      </c>
      <c r="B12" t="s">
        <v>212</v>
      </c>
      <c r="C12" t="s">
        <v>412</v>
      </c>
      <c r="D12" t="s">
        <v>413</v>
      </c>
      <c r="E12" t="s">
        <v>387</v>
      </c>
      <c r="F12" s="3">
        <v>200</v>
      </c>
    </row>
  </sheetData>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F12"/>
  <sheetViews>
    <sheetView workbookViewId="0">
      <pane ySplit="1" topLeftCell="A2" activePane="bottomLeft" state="frozen"/>
      <selection pane="bottomLeft"/>
    </sheetView>
  </sheetViews>
  <sheetFormatPr defaultRowHeight="14.4" x14ac:dyDescent="0.55000000000000004"/>
  <cols>
    <col min="1" max="1" width="12.734375" customWidth="1"/>
    <col min="2" max="2" width="10.5234375" customWidth="1"/>
    <col min="3" max="3" width="30.68359375" customWidth="1"/>
    <col min="4" max="4" width="60" customWidth="1"/>
    <col min="5" max="5" width="11.89453125" customWidth="1"/>
    <col min="6" max="6" width="9.15625" customWidth="1"/>
  </cols>
  <sheetData>
    <row r="1" spans="1:6" s="1" customFormat="1" ht="45" customHeight="1" x14ac:dyDescent="0.55000000000000004">
      <c r="A1" s="1" t="s">
        <v>192</v>
      </c>
      <c r="B1" s="1" t="s">
        <v>381</v>
      </c>
      <c r="C1" s="1" t="s">
        <v>24</v>
      </c>
      <c r="D1" s="1" t="s">
        <v>60</v>
      </c>
      <c r="E1" s="1" t="s">
        <v>382</v>
      </c>
      <c r="F1" s="1" t="s">
        <v>383</v>
      </c>
    </row>
    <row r="2" spans="1:6" x14ac:dyDescent="0.55000000000000004">
      <c r="A2" t="s">
        <v>384</v>
      </c>
      <c r="B2" t="s">
        <v>212</v>
      </c>
      <c r="C2" t="s">
        <v>385</v>
      </c>
      <c r="D2" t="s">
        <v>386</v>
      </c>
      <c r="E2" t="s">
        <v>387</v>
      </c>
      <c r="F2" s="3">
        <v>100</v>
      </c>
    </row>
    <row r="3" spans="1:6" x14ac:dyDescent="0.55000000000000004">
      <c r="A3" t="s">
        <v>388</v>
      </c>
      <c r="B3" t="s">
        <v>212</v>
      </c>
      <c r="C3" t="s">
        <v>385</v>
      </c>
      <c r="D3" t="s">
        <v>389</v>
      </c>
      <c r="E3" t="s">
        <v>387</v>
      </c>
      <c r="F3" s="3">
        <v>110</v>
      </c>
    </row>
    <row r="4" spans="1:6" x14ac:dyDescent="0.55000000000000004">
      <c r="A4" t="s">
        <v>390</v>
      </c>
      <c r="B4" t="s">
        <v>212</v>
      </c>
      <c r="C4" t="s">
        <v>385</v>
      </c>
      <c r="D4" t="s">
        <v>391</v>
      </c>
      <c r="E4" t="s">
        <v>392</v>
      </c>
      <c r="F4" s="3">
        <v>120</v>
      </c>
    </row>
    <row r="5" spans="1:6" x14ac:dyDescent="0.55000000000000004">
      <c r="A5" t="s">
        <v>390</v>
      </c>
      <c r="B5" t="s">
        <v>393</v>
      </c>
      <c r="C5" t="s">
        <v>385</v>
      </c>
      <c r="D5" t="s">
        <v>394</v>
      </c>
      <c r="E5" t="s">
        <v>387</v>
      </c>
      <c r="F5" s="3">
        <v>130</v>
      </c>
    </row>
    <row r="6" spans="1:6" x14ac:dyDescent="0.55000000000000004">
      <c r="A6" t="s">
        <v>390</v>
      </c>
      <c r="B6" t="s">
        <v>395</v>
      </c>
      <c r="C6" t="s">
        <v>385</v>
      </c>
      <c r="D6" t="s">
        <v>396</v>
      </c>
      <c r="E6" t="s">
        <v>387</v>
      </c>
      <c r="F6" s="3">
        <v>140</v>
      </c>
    </row>
    <row r="7" spans="1:6" x14ac:dyDescent="0.55000000000000004">
      <c r="A7" t="s">
        <v>390</v>
      </c>
      <c r="B7" t="s">
        <v>397</v>
      </c>
      <c r="C7" t="s">
        <v>385</v>
      </c>
      <c r="D7" t="s">
        <v>398</v>
      </c>
      <c r="E7" t="s">
        <v>387</v>
      </c>
      <c r="F7" s="3">
        <v>150</v>
      </c>
    </row>
    <row r="8" spans="1:6" x14ac:dyDescent="0.55000000000000004">
      <c r="A8" t="s">
        <v>399</v>
      </c>
      <c r="B8" t="s">
        <v>212</v>
      </c>
      <c r="C8" t="s">
        <v>400</v>
      </c>
      <c r="D8" t="s">
        <v>401</v>
      </c>
      <c r="E8" t="s">
        <v>387</v>
      </c>
      <c r="F8" s="3">
        <v>160</v>
      </c>
    </row>
    <row r="9" spans="1:6" x14ac:dyDescent="0.55000000000000004">
      <c r="A9" t="s">
        <v>402</v>
      </c>
      <c r="B9" t="s">
        <v>212</v>
      </c>
      <c r="C9" t="s">
        <v>403</v>
      </c>
      <c r="D9" t="s">
        <v>404</v>
      </c>
      <c r="E9" t="s">
        <v>405</v>
      </c>
      <c r="F9" s="3">
        <v>170</v>
      </c>
    </row>
    <row r="10" spans="1:6" x14ac:dyDescent="0.55000000000000004">
      <c r="A10" t="s">
        <v>406</v>
      </c>
      <c r="B10" t="s">
        <v>212</v>
      </c>
      <c r="C10" t="s">
        <v>403</v>
      </c>
      <c r="D10" t="s">
        <v>403</v>
      </c>
      <c r="E10" t="s">
        <v>407</v>
      </c>
      <c r="F10" s="3">
        <v>180</v>
      </c>
    </row>
    <row r="11" spans="1:6" x14ac:dyDescent="0.55000000000000004">
      <c r="A11" t="s">
        <v>408</v>
      </c>
      <c r="B11" t="s">
        <v>212</v>
      </c>
      <c r="C11" t="s">
        <v>403</v>
      </c>
      <c r="D11" t="s">
        <v>409</v>
      </c>
      <c r="E11" t="s">
        <v>410</v>
      </c>
      <c r="F11" s="3">
        <v>190</v>
      </c>
    </row>
    <row r="12" spans="1:6" x14ac:dyDescent="0.55000000000000004">
      <c r="A12" t="s">
        <v>411</v>
      </c>
      <c r="B12" t="s">
        <v>212</v>
      </c>
      <c r="C12" t="s">
        <v>412</v>
      </c>
      <c r="D12" t="s">
        <v>413</v>
      </c>
      <c r="E12" t="s">
        <v>387</v>
      </c>
      <c r="F12" s="3">
        <v>200</v>
      </c>
    </row>
  </sheetData>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F12"/>
  <sheetViews>
    <sheetView workbookViewId="0">
      <pane ySplit="1" topLeftCell="A2" activePane="bottomLeft" state="frozen"/>
      <selection pane="bottomLeft"/>
    </sheetView>
  </sheetViews>
  <sheetFormatPr defaultRowHeight="14.4" x14ac:dyDescent="0.55000000000000004"/>
  <cols>
    <col min="1" max="1" width="12.734375" customWidth="1"/>
    <col min="2" max="2" width="10.5234375" customWidth="1"/>
    <col min="3" max="3" width="30.68359375" customWidth="1"/>
    <col min="4" max="4" width="60" customWidth="1"/>
    <col min="5" max="5" width="11.89453125" customWidth="1"/>
    <col min="6" max="6" width="9.15625" customWidth="1"/>
  </cols>
  <sheetData>
    <row r="1" spans="1:6" s="1" customFormat="1" ht="45" customHeight="1" x14ac:dyDescent="0.55000000000000004">
      <c r="A1" s="1" t="s">
        <v>192</v>
      </c>
      <c r="B1" s="1" t="s">
        <v>381</v>
      </c>
      <c r="C1" s="1" t="s">
        <v>24</v>
      </c>
      <c r="D1" s="1" t="s">
        <v>60</v>
      </c>
      <c r="E1" s="1" t="s">
        <v>382</v>
      </c>
      <c r="F1" s="1" t="s">
        <v>383</v>
      </c>
    </row>
    <row r="2" spans="1:6" x14ac:dyDescent="0.55000000000000004">
      <c r="A2" t="s">
        <v>384</v>
      </c>
      <c r="B2" t="s">
        <v>212</v>
      </c>
      <c r="C2" t="s">
        <v>385</v>
      </c>
      <c r="D2" t="s">
        <v>386</v>
      </c>
      <c r="E2" t="s">
        <v>387</v>
      </c>
      <c r="F2" s="3">
        <v>100</v>
      </c>
    </row>
    <row r="3" spans="1:6" x14ac:dyDescent="0.55000000000000004">
      <c r="A3" t="s">
        <v>388</v>
      </c>
      <c r="B3" t="s">
        <v>212</v>
      </c>
      <c r="C3" t="s">
        <v>385</v>
      </c>
      <c r="D3" t="s">
        <v>389</v>
      </c>
      <c r="E3" t="s">
        <v>387</v>
      </c>
      <c r="F3" s="3">
        <v>110</v>
      </c>
    </row>
    <row r="4" spans="1:6" x14ac:dyDescent="0.55000000000000004">
      <c r="A4" t="s">
        <v>390</v>
      </c>
      <c r="B4" t="s">
        <v>212</v>
      </c>
      <c r="C4" t="s">
        <v>385</v>
      </c>
      <c r="D4" t="s">
        <v>391</v>
      </c>
      <c r="E4" t="s">
        <v>392</v>
      </c>
      <c r="F4" s="3">
        <v>120</v>
      </c>
    </row>
    <row r="5" spans="1:6" x14ac:dyDescent="0.55000000000000004">
      <c r="A5" t="s">
        <v>390</v>
      </c>
      <c r="B5" t="s">
        <v>393</v>
      </c>
      <c r="C5" t="s">
        <v>385</v>
      </c>
      <c r="D5" t="s">
        <v>394</v>
      </c>
      <c r="E5" t="s">
        <v>387</v>
      </c>
      <c r="F5" s="3">
        <v>130</v>
      </c>
    </row>
    <row r="6" spans="1:6" x14ac:dyDescent="0.55000000000000004">
      <c r="A6" t="s">
        <v>390</v>
      </c>
      <c r="B6" t="s">
        <v>395</v>
      </c>
      <c r="C6" t="s">
        <v>385</v>
      </c>
      <c r="D6" t="s">
        <v>396</v>
      </c>
      <c r="E6" t="s">
        <v>387</v>
      </c>
      <c r="F6" s="3">
        <v>140</v>
      </c>
    </row>
    <row r="7" spans="1:6" x14ac:dyDescent="0.55000000000000004">
      <c r="A7" t="s">
        <v>390</v>
      </c>
      <c r="B7" t="s">
        <v>397</v>
      </c>
      <c r="C7" t="s">
        <v>385</v>
      </c>
      <c r="D7" t="s">
        <v>398</v>
      </c>
      <c r="E7" t="s">
        <v>387</v>
      </c>
      <c r="F7" s="3">
        <v>150</v>
      </c>
    </row>
    <row r="8" spans="1:6" x14ac:dyDescent="0.55000000000000004">
      <c r="A8" t="s">
        <v>399</v>
      </c>
      <c r="B8" t="s">
        <v>212</v>
      </c>
      <c r="C8" t="s">
        <v>400</v>
      </c>
      <c r="D8" t="s">
        <v>401</v>
      </c>
      <c r="E8" t="s">
        <v>387</v>
      </c>
      <c r="F8" s="3">
        <v>160</v>
      </c>
    </row>
    <row r="9" spans="1:6" x14ac:dyDescent="0.55000000000000004">
      <c r="A9" t="s">
        <v>402</v>
      </c>
      <c r="B9" t="s">
        <v>212</v>
      </c>
      <c r="C9" t="s">
        <v>403</v>
      </c>
      <c r="D9" t="s">
        <v>404</v>
      </c>
      <c r="E9" t="s">
        <v>405</v>
      </c>
      <c r="F9" s="3">
        <v>170</v>
      </c>
    </row>
    <row r="10" spans="1:6" x14ac:dyDescent="0.55000000000000004">
      <c r="A10" t="s">
        <v>406</v>
      </c>
      <c r="B10" t="s">
        <v>212</v>
      </c>
      <c r="C10" t="s">
        <v>403</v>
      </c>
      <c r="D10" t="s">
        <v>403</v>
      </c>
      <c r="E10" t="s">
        <v>407</v>
      </c>
      <c r="F10" s="3">
        <v>180</v>
      </c>
    </row>
    <row r="11" spans="1:6" x14ac:dyDescent="0.55000000000000004">
      <c r="A11" t="s">
        <v>408</v>
      </c>
      <c r="B11" t="s">
        <v>212</v>
      </c>
      <c r="C11" t="s">
        <v>403</v>
      </c>
      <c r="D11" t="s">
        <v>414</v>
      </c>
      <c r="E11" t="s">
        <v>415</v>
      </c>
      <c r="F11" s="3">
        <v>190</v>
      </c>
    </row>
    <row r="12" spans="1:6" x14ac:dyDescent="0.55000000000000004">
      <c r="A12" t="s">
        <v>411</v>
      </c>
      <c r="B12" t="s">
        <v>212</v>
      </c>
      <c r="C12" t="s">
        <v>412</v>
      </c>
      <c r="D12" t="s">
        <v>413</v>
      </c>
      <c r="E12" t="s">
        <v>387</v>
      </c>
      <c r="F12" s="3">
        <v>200</v>
      </c>
    </row>
  </sheetData>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E3"/>
  <sheetViews>
    <sheetView workbookViewId="0">
      <pane ySplit="1" topLeftCell="A2" activePane="bottomLeft" state="frozen"/>
      <selection pane="bottomLeft"/>
    </sheetView>
  </sheetViews>
  <sheetFormatPr defaultColWidth="9.15625" defaultRowHeight="14.4" x14ac:dyDescent="0.55000000000000004"/>
  <cols>
    <col min="1" max="1" width="12.62890625" customWidth="1"/>
    <col min="2" max="2" width="42.26171875" customWidth="1"/>
    <col min="3" max="3" width="9.15625" customWidth="1"/>
    <col min="4" max="4" width="14.89453125" customWidth="1"/>
    <col min="5" max="7" width="9.15625" customWidth="1"/>
  </cols>
  <sheetData>
    <row r="1" spans="1:5" s="1" customFormat="1" ht="45" customHeight="1" x14ac:dyDescent="0.55000000000000004">
      <c r="A1" s="1" t="s">
        <v>416</v>
      </c>
      <c r="B1" s="1" t="s">
        <v>60</v>
      </c>
      <c r="C1" s="1" t="s">
        <v>417</v>
      </c>
      <c r="D1" s="1" t="s">
        <v>382</v>
      </c>
      <c r="E1" s="1" t="s">
        <v>383</v>
      </c>
    </row>
    <row r="2" spans="1:5" x14ac:dyDescent="0.55000000000000004">
      <c r="A2" t="s">
        <v>212</v>
      </c>
      <c r="B2" t="s">
        <v>418</v>
      </c>
      <c r="C2" t="s">
        <v>419</v>
      </c>
      <c r="D2" t="s">
        <v>420</v>
      </c>
      <c r="E2" t="s">
        <v>421</v>
      </c>
    </row>
    <row r="3" spans="1:5" x14ac:dyDescent="0.55000000000000004">
      <c r="A3" t="s">
        <v>212</v>
      </c>
      <c r="B3" t="s">
        <v>422</v>
      </c>
      <c r="C3" t="s">
        <v>419</v>
      </c>
      <c r="D3" t="s">
        <v>423</v>
      </c>
      <c r="E3" t="s">
        <v>424</v>
      </c>
    </row>
  </sheetData>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B10"/>
  <sheetViews>
    <sheetView workbookViewId="0"/>
  </sheetViews>
  <sheetFormatPr defaultRowHeight="14.4" x14ac:dyDescent="0.55000000000000004"/>
  <cols>
    <col min="1" max="1" width="13" customWidth="1"/>
    <col min="2" max="2" width="27" customWidth="1"/>
  </cols>
  <sheetData>
    <row r="1" spans="1:2" x14ac:dyDescent="0.55000000000000004">
      <c r="A1" s="5" t="s">
        <v>425</v>
      </c>
      <c r="B1" s="5" t="s">
        <v>426</v>
      </c>
    </row>
    <row r="10" spans="1:2" ht="86.4" x14ac:dyDescent="0.55000000000000004">
      <c r="A10" s="7" t="s">
        <v>427</v>
      </c>
      <c r="B10" s="6" t="s">
        <v>428</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vt:i4>
      </vt:variant>
    </vt:vector>
  </HeadingPairs>
  <TitlesOfParts>
    <vt:vector size="21" baseType="lpstr">
      <vt:lpstr>Settings</vt:lpstr>
      <vt:lpstr>Outpatient Hourly Rates 2425</vt:lpstr>
      <vt:lpstr>Outpatient Hourly Rates 2526</vt:lpstr>
      <vt:lpstr>Outpatient Hourly Rates 2627</vt:lpstr>
      <vt:lpstr>Rate Degrees</vt:lpstr>
      <vt:lpstr>Outpatient Rates 2425</vt:lpstr>
      <vt:lpstr>Outpatient Rates 2526</vt:lpstr>
      <vt:lpstr>Outpatient Rates 2627</vt:lpstr>
      <vt:lpstr>Outpatient Rates 2425_Commercia</vt:lpstr>
      <vt:lpstr>Outpatient Rates 2526_Commercia</vt:lpstr>
      <vt:lpstr>Outpatient Rates 2627_Commercia</vt:lpstr>
      <vt:lpstr>NTP Rates 2425</vt:lpstr>
      <vt:lpstr>NTP Rates 2526</vt:lpstr>
      <vt:lpstr>NTP Rates 2627</vt:lpstr>
      <vt:lpstr>Other Rates 2425</vt:lpstr>
      <vt:lpstr>Other Rates 2526</vt:lpstr>
      <vt:lpstr>Other Rates 2627</vt:lpstr>
      <vt:lpstr>BH Connect 2627</vt:lpstr>
      <vt:lpstr>Invoice Summary</vt:lpstr>
      <vt:lpstr>DegreeGroupNames</vt:lpstr>
      <vt:lpstr>NtpServices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Jonalyn Razon</dc:creator>
  <cp:lastModifiedBy>Jonalyn Razon</cp:lastModifiedBy>
  <dcterms:created xsi:type="dcterms:W3CDTF">2026-09-24T15:18:53Z</dcterms:created>
  <dcterms:modified xsi:type="dcterms:W3CDTF">2026-09-24T15:19:05Z</dcterms:modified>
</cp:coreProperties>
</file>